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S2025\CTD\fs_2025\logsheets\"/>
    </mc:Choice>
  </mc:AlternateContent>
  <xr:revisionPtr revIDLastSave="0" documentId="13_ncr:1_{805C34C0-6E56-484B-B52D-07B4D1CEB9BD}" xr6:coauthVersionLast="47" xr6:coauthVersionMax="47" xr10:uidLastSave="{00000000-0000-0000-0000-000000000000}"/>
  <bookViews>
    <workbookView xWindow="-108" yWindow="-108" windowWidth="23256" windowHeight="12456" firstSheet="1" activeTab="4" xr2:uid="{E3175D56-9D4D-44A5-ABF5-FEED9B4B06DA}"/>
  </bookViews>
  <sheets>
    <sheet name="session 1 (04-08-2025)" sheetId="2" r:id="rId1"/>
    <sheet name="session 2 (05-08-2025)" sheetId="3" r:id="rId2"/>
    <sheet name="session 3 (08-08-2025) " sheetId="4" r:id="rId3"/>
    <sheet name="session 4 (09-08-2025) " sheetId="5" r:id="rId4"/>
    <sheet name="session 5 (11-08-2025) 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2" i="6" l="1"/>
  <c r="F11" i="5"/>
  <c r="F11" i="6"/>
  <c r="F60" i="6"/>
  <c r="F59" i="6"/>
  <c r="F58" i="6"/>
  <c r="F57" i="6"/>
  <c r="D23" i="6"/>
  <c r="E18" i="6" s="1"/>
  <c r="E21" i="6"/>
  <c r="E19" i="6"/>
  <c r="F10" i="6"/>
  <c r="F9" i="6"/>
  <c r="F8" i="6"/>
  <c r="F7" i="6"/>
  <c r="F6" i="6"/>
  <c r="D23" i="5"/>
  <c r="E18" i="5" s="1"/>
  <c r="D24" i="4"/>
  <c r="F11" i="4"/>
  <c r="D28" i="3"/>
  <c r="F65" i="3"/>
  <c r="D23" i="3"/>
  <c r="D23" i="2"/>
  <c r="F70" i="5"/>
  <c r="F69" i="5"/>
  <c r="F68" i="5"/>
  <c r="F67" i="5"/>
  <c r="F66" i="5"/>
  <c r="F10" i="5"/>
  <c r="F9" i="5"/>
  <c r="F8" i="5"/>
  <c r="F7" i="5"/>
  <c r="F6" i="5"/>
  <c r="G57" i="5" l="1"/>
  <c r="D28" i="5"/>
  <c r="G48" i="5" s="1"/>
  <c r="G52" i="5"/>
  <c r="G51" i="5"/>
  <c r="G53" i="5"/>
  <c r="G54" i="5"/>
  <c r="G56" i="5"/>
  <c r="G8" i="6"/>
  <c r="G58" i="6"/>
  <c r="G59" i="6"/>
  <c r="G60" i="6"/>
  <c r="E20" i="6"/>
  <c r="E22" i="6"/>
  <c r="G57" i="6"/>
  <c r="E20" i="5"/>
  <c r="E22" i="5"/>
  <c r="E21" i="5"/>
  <c r="E19" i="5"/>
  <c r="G11" i="4"/>
  <c r="F71" i="5"/>
  <c r="G66" i="5" s="1"/>
  <c r="G7" i="5"/>
  <c r="E22" i="4"/>
  <c r="F65" i="4"/>
  <c r="F64" i="4"/>
  <c r="F63" i="4"/>
  <c r="F62" i="4"/>
  <c r="F61" i="4"/>
  <c r="F10" i="4"/>
  <c r="F9" i="4"/>
  <c r="F8" i="4"/>
  <c r="F7" i="4"/>
  <c r="F6" i="4"/>
  <c r="F12" i="4" s="1"/>
  <c r="G58" i="5" l="1"/>
  <c r="H56" i="5" s="1"/>
  <c r="I56" i="5" s="1"/>
  <c r="G55" i="5"/>
  <c r="J54" i="5" s="1"/>
  <c r="G50" i="5"/>
  <c r="G49" i="5"/>
  <c r="G47" i="5"/>
  <c r="G7" i="6"/>
  <c r="D28" i="6"/>
  <c r="G37" i="6" s="1"/>
  <c r="G6" i="6"/>
  <c r="G10" i="6"/>
  <c r="G9" i="6"/>
  <c r="G35" i="5"/>
  <c r="G10" i="5"/>
  <c r="F66" i="4"/>
  <c r="G65" i="4" s="1"/>
  <c r="G70" i="5"/>
  <c r="G69" i="5"/>
  <c r="G68" i="5"/>
  <c r="G67" i="5"/>
  <c r="G9" i="5"/>
  <c r="G8" i="5"/>
  <c r="G6" i="5"/>
  <c r="D29" i="4"/>
  <c r="E23" i="4"/>
  <c r="E21" i="4"/>
  <c r="E19" i="4"/>
  <c r="E20" i="4"/>
  <c r="H54" i="5" l="1"/>
  <c r="I54" i="5" s="1"/>
  <c r="H53" i="5"/>
  <c r="I53" i="5" s="1"/>
  <c r="H55" i="5"/>
  <c r="I55" i="5" s="1"/>
  <c r="J57" i="5"/>
  <c r="H50" i="5"/>
  <c r="I50" i="5" s="1"/>
  <c r="H52" i="5"/>
  <c r="I52" i="5" s="1"/>
  <c r="H51" i="5"/>
  <c r="I51" i="5" s="1"/>
  <c r="J51" i="5"/>
  <c r="H58" i="5"/>
  <c r="I58" i="5" s="1"/>
  <c r="H57" i="5"/>
  <c r="I57" i="5" s="1"/>
  <c r="H49" i="5"/>
  <c r="I49" i="5" s="1"/>
  <c r="H48" i="5"/>
  <c r="I48" i="5" s="1"/>
  <c r="H47" i="5"/>
  <c r="I47" i="5" s="1"/>
  <c r="J48" i="5"/>
  <c r="G41" i="6"/>
  <c r="G45" i="6"/>
  <c r="G38" i="6"/>
  <c r="G35" i="6"/>
  <c r="G36" i="6"/>
  <c r="G42" i="6"/>
  <c r="G49" i="6"/>
  <c r="G43" i="6"/>
  <c r="G39" i="6"/>
  <c r="G44" i="6"/>
  <c r="G46" i="6"/>
  <c r="G47" i="6"/>
  <c r="G40" i="6"/>
  <c r="G48" i="6"/>
  <c r="G46" i="5"/>
  <c r="G36" i="5"/>
  <c r="G42" i="5"/>
  <c r="G43" i="5"/>
  <c r="G40" i="5"/>
  <c r="G37" i="5"/>
  <c r="G41" i="5"/>
  <c r="G44" i="5"/>
  <c r="G45" i="5"/>
  <c r="G38" i="5"/>
  <c r="G39" i="5"/>
  <c r="G7" i="4"/>
  <c r="E22" i="3"/>
  <c r="E20" i="3"/>
  <c r="E19" i="3"/>
  <c r="E18" i="3"/>
  <c r="E21" i="3"/>
  <c r="G10" i="4"/>
  <c r="G8" i="4"/>
  <c r="G6" i="4"/>
  <c r="G9" i="4"/>
  <c r="G64" i="4"/>
  <c r="G63" i="4"/>
  <c r="G62" i="4"/>
  <c r="G61" i="4"/>
  <c r="G39" i="4"/>
  <c r="F64" i="3"/>
  <c r="F63" i="3"/>
  <c r="F62" i="3"/>
  <c r="F61" i="3"/>
  <c r="F60" i="3"/>
  <c r="F10" i="3"/>
  <c r="F9" i="3"/>
  <c r="F8" i="3"/>
  <c r="F7" i="3"/>
  <c r="F6" i="3"/>
  <c r="F58" i="2"/>
  <c r="E20" i="2"/>
  <c r="F10" i="2"/>
  <c r="H48" i="6" l="1"/>
  <c r="I48" i="6" s="1"/>
  <c r="H43" i="6"/>
  <c r="I43" i="6" s="1"/>
  <c r="H36" i="6"/>
  <c r="I36" i="6" s="1"/>
  <c r="J45" i="6"/>
  <c r="J39" i="6"/>
  <c r="J42" i="6"/>
  <c r="H41" i="6"/>
  <c r="I41" i="6" s="1"/>
  <c r="H42" i="6"/>
  <c r="I42" i="6" s="1"/>
  <c r="J36" i="6"/>
  <c r="H37" i="6"/>
  <c r="I37" i="6" s="1"/>
  <c r="J48" i="6"/>
  <c r="H49" i="6"/>
  <c r="I49" i="6" s="1"/>
  <c r="H47" i="6"/>
  <c r="I47" i="6" s="1"/>
  <c r="H46" i="6"/>
  <c r="I46" i="6" s="1"/>
  <c r="H38" i="6"/>
  <c r="I38" i="6" s="1"/>
  <c r="H35" i="6"/>
  <c r="I35" i="6" s="1"/>
  <c r="H44" i="6"/>
  <c r="I44" i="6" s="1"/>
  <c r="H45" i="6"/>
  <c r="I45" i="6" s="1"/>
  <c r="H40" i="6"/>
  <c r="I40" i="6" s="1"/>
  <c r="H39" i="6"/>
  <c r="I39" i="6" s="1"/>
  <c r="H36" i="5"/>
  <c r="I36" i="5" s="1"/>
  <c r="H43" i="5"/>
  <c r="I43" i="5" s="1"/>
  <c r="H41" i="5"/>
  <c r="I41" i="5" s="1"/>
  <c r="H40" i="5"/>
  <c r="I40" i="5" s="1"/>
  <c r="H44" i="5"/>
  <c r="I44" i="5" s="1"/>
  <c r="H42" i="5"/>
  <c r="I42" i="5" s="1"/>
  <c r="H39" i="5"/>
  <c r="I39" i="5" s="1"/>
  <c r="J42" i="5"/>
  <c r="H46" i="5"/>
  <c r="I46" i="5" s="1"/>
  <c r="H35" i="5"/>
  <c r="I35" i="5" s="1"/>
  <c r="J39" i="5"/>
  <c r="H45" i="5"/>
  <c r="I45" i="5" s="1"/>
  <c r="H38" i="5"/>
  <c r="I38" i="5" s="1"/>
  <c r="J45" i="5"/>
  <c r="J36" i="5"/>
  <c r="H37" i="5"/>
  <c r="I37" i="5" s="1"/>
  <c r="G62" i="3"/>
  <c r="F11" i="3"/>
  <c r="G52" i="3"/>
  <c r="G42" i="4"/>
  <c r="G53" i="4"/>
  <c r="G52" i="4"/>
  <c r="G46" i="4"/>
  <c r="G41" i="4"/>
  <c r="G48" i="4"/>
  <c r="G49" i="4"/>
  <c r="G44" i="4"/>
  <c r="G38" i="4"/>
  <c r="G37" i="4"/>
  <c r="G45" i="4"/>
  <c r="G51" i="4"/>
  <c r="G47" i="4"/>
  <c r="G40" i="4"/>
  <c r="G36" i="4"/>
  <c r="G50" i="4"/>
  <c r="G43" i="4"/>
  <c r="E19" i="2"/>
  <c r="E22" i="2"/>
  <c r="E21" i="2"/>
  <c r="E18" i="2"/>
  <c r="F57" i="2"/>
  <c r="F54" i="2"/>
  <c r="F56" i="2"/>
  <c r="F55" i="2"/>
  <c r="F9" i="2"/>
  <c r="F8" i="2"/>
  <c r="F7" i="2"/>
  <c r="F6" i="2"/>
  <c r="F11" i="2" s="1"/>
  <c r="D28" i="2" s="1"/>
  <c r="G35" i="2" s="1"/>
  <c r="F59" i="2" l="1"/>
  <c r="G58" i="2" s="1"/>
  <c r="G9" i="3"/>
  <c r="G10" i="3"/>
  <c r="G6" i="3"/>
  <c r="G51" i="3"/>
  <c r="G50" i="3"/>
  <c r="G49" i="3"/>
  <c r="G48" i="3"/>
  <c r="G47" i="3"/>
  <c r="G35" i="3"/>
  <c r="G36" i="2"/>
  <c r="J40" i="4"/>
  <c r="H41" i="4"/>
  <c r="I41" i="4" s="1"/>
  <c r="H39" i="4"/>
  <c r="I39" i="4" s="1"/>
  <c r="H40" i="4"/>
  <c r="I40" i="4" s="1"/>
  <c r="J46" i="4"/>
  <c r="H46" i="4"/>
  <c r="I46" i="4" s="1"/>
  <c r="H45" i="4"/>
  <c r="I45" i="4" s="1"/>
  <c r="H47" i="4"/>
  <c r="I47" i="4" s="1"/>
  <c r="H49" i="4"/>
  <c r="I49" i="4" s="1"/>
  <c r="H48" i="4"/>
  <c r="I48" i="4" s="1"/>
  <c r="H50" i="4"/>
  <c r="I50" i="4" s="1"/>
  <c r="J49" i="4"/>
  <c r="H38" i="4"/>
  <c r="I38" i="4" s="1"/>
  <c r="H37" i="4"/>
  <c r="I37" i="4" s="1"/>
  <c r="H36" i="4"/>
  <c r="I36" i="4" s="1"/>
  <c r="J37" i="4"/>
  <c r="H44" i="4"/>
  <c r="I44" i="4" s="1"/>
  <c r="J43" i="4"/>
  <c r="H43" i="4"/>
  <c r="I43" i="4" s="1"/>
  <c r="H42" i="4"/>
  <c r="I42" i="4" s="1"/>
  <c r="J52" i="4"/>
  <c r="H51" i="4"/>
  <c r="I51" i="4" s="1"/>
  <c r="H53" i="4"/>
  <c r="I53" i="4" s="1"/>
  <c r="H52" i="4"/>
  <c r="I52" i="4" s="1"/>
  <c r="G63" i="3"/>
  <c r="G61" i="3"/>
  <c r="G64" i="3"/>
  <c r="G60" i="3"/>
  <c r="G42" i="3"/>
  <c r="G46" i="3"/>
  <c r="G7" i="3"/>
  <c r="G39" i="3"/>
  <c r="G8" i="3"/>
  <c r="G41" i="3"/>
  <c r="G45" i="3"/>
  <c r="G43" i="3"/>
  <c r="G36" i="3"/>
  <c r="G40" i="3"/>
  <c r="G44" i="3"/>
  <c r="G37" i="3"/>
  <c r="G38" i="3"/>
  <c r="G54" i="2"/>
  <c r="G55" i="2"/>
  <c r="J36" i="3" l="1"/>
  <c r="J39" i="3"/>
  <c r="J42" i="3"/>
  <c r="J45" i="3"/>
  <c r="H47" i="3"/>
  <c r="I47" i="3" s="1"/>
  <c r="H49" i="3"/>
  <c r="I49" i="3" s="1"/>
  <c r="H48" i="3"/>
  <c r="I48" i="3" s="1"/>
  <c r="J48" i="3"/>
  <c r="H50" i="3"/>
  <c r="I50" i="3" s="1"/>
  <c r="H51" i="3"/>
  <c r="I51" i="3" s="1"/>
  <c r="J51" i="3"/>
  <c r="H52" i="3"/>
  <c r="I52" i="3" s="1"/>
  <c r="H35" i="3"/>
  <c r="I35" i="3" s="1"/>
  <c r="H36" i="3"/>
  <c r="I36" i="3" s="1"/>
  <c r="H37" i="3"/>
  <c r="I37" i="3" s="1"/>
  <c r="H38" i="3"/>
  <c r="I38" i="3" s="1"/>
  <c r="H40" i="3"/>
  <c r="I40" i="3" s="1"/>
  <c r="H39" i="3"/>
  <c r="I39" i="3" s="1"/>
  <c r="H46" i="3"/>
  <c r="I46" i="3" s="1"/>
  <c r="H45" i="3"/>
  <c r="I45" i="3" s="1"/>
  <c r="H44" i="3"/>
  <c r="I44" i="3" s="1"/>
  <c r="H42" i="3"/>
  <c r="I42" i="3" s="1"/>
  <c r="H41" i="3"/>
  <c r="I41" i="3" s="1"/>
  <c r="H43" i="3"/>
  <c r="I43" i="3" s="1"/>
  <c r="G10" i="2"/>
  <c r="G7" i="2"/>
  <c r="G9" i="2"/>
  <c r="G57" i="2"/>
  <c r="G56" i="2"/>
  <c r="G6" i="2"/>
  <c r="G8" i="2"/>
  <c r="G45" i="2" l="1"/>
  <c r="G46" i="2"/>
  <c r="G44" i="2"/>
  <c r="G40" i="2"/>
  <c r="G37" i="2"/>
  <c r="H37" i="2" s="1"/>
  <c r="G43" i="2"/>
  <c r="G41" i="2"/>
  <c r="G38" i="2"/>
  <c r="G39" i="2"/>
  <c r="G42" i="2"/>
  <c r="H35" i="2" l="1"/>
  <c r="H36" i="2"/>
  <c r="H42" i="2"/>
  <c r="I42" i="2" s="1"/>
  <c r="J42" i="2"/>
  <c r="H45" i="2"/>
  <c r="I45" i="2" s="1"/>
  <c r="J45" i="2"/>
  <c r="H44" i="2"/>
  <c r="I44" i="2" s="1"/>
  <c r="H46" i="2"/>
  <c r="I46" i="2" s="1"/>
  <c r="H39" i="2"/>
  <c r="I39" i="2" s="1"/>
  <c r="J39" i="2"/>
  <c r="I35" i="2"/>
  <c r="I36" i="2"/>
  <c r="J36" i="2"/>
  <c r="I37" i="2"/>
  <c r="H43" i="2"/>
  <c r="I43" i="2" s="1"/>
  <c r="H38" i="2"/>
  <c r="I38" i="2" s="1"/>
  <c r="H41" i="2"/>
  <c r="I41" i="2" s="1"/>
  <c r="H40" i="2"/>
  <c r="I40" i="2" s="1"/>
</calcChain>
</file>

<file path=xl/sharedStrings.xml><?xml version="1.0" encoding="utf-8"?>
<sst xmlns="http://schemas.openxmlformats.org/spreadsheetml/2006/main" count="226" uniqueCount="29">
  <si>
    <t>V1</t>
  </si>
  <si>
    <t>V2</t>
  </si>
  <si>
    <t>RBV</t>
  </si>
  <si>
    <t>Mean</t>
  </si>
  <si>
    <t>% from mean</t>
  </si>
  <si>
    <t>OK</t>
  </si>
  <si>
    <t>Mean RBV:</t>
  </si>
  <si>
    <t>Standardisation</t>
  </si>
  <si>
    <t>Volume Thio (ml)</t>
  </si>
  <si>
    <t>Replicate</t>
  </si>
  <si>
    <t>Samples</t>
  </si>
  <si>
    <t>Sample</t>
  </si>
  <si>
    <t>Notes</t>
  </si>
  <si>
    <t>Bottle vol (ml)</t>
  </si>
  <si>
    <t>Niskin Mean</t>
  </si>
  <si>
    <t>O2 (ml/l)</t>
  </si>
  <si>
    <t>% diff</t>
  </si>
  <si>
    <t>Thiosulphate Normality</t>
  </si>
  <si>
    <t>Pre-Blanks</t>
  </si>
  <si>
    <t>Post-Blanks</t>
  </si>
  <si>
    <t>exclude from mean</t>
  </si>
  <si>
    <t>Bottle No.</t>
  </si>
  <si>
    <t>Niskin std dev</t>
  </si>
  <si>
    <t>exclude</t>
  </si>
  <si>
    <t>excluded</t>
  </si>
  <si>
    <t>ok</t>
  </si>
  <si>
    <t>from session 1!</t>
  </si>
  <si>
    <t>large bubble under the stopper</t>
  </si>
  <si>
    <t>from session 3!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</si>
</sst>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"/>
    <numFmt numFmtId="166" formatCode="0.000000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2" fontId="0" fillId="0" borderId="0" xfId="0" applyNumberFormat="1"/>
    <xf numFmtId="0" fontId="0" fillId="0" borderId="1" xfId="0" applyBorder="1"/>
    <xf numFmtId="0" fontId="0" fillId="0" borderId="2" xfId="0" applyBorder="1"/>
    <xf numFmtId="2" fontId="0" fillId="0" borderId="2" xfId="0" applyNumberFormat="1" applyBorder="1"/>
    <xf numFmtId="0" fontId="0" fillId="0" borderId="3" xfId="0" applyBorder="1"/>
    <xf numFmtId="0" fontId="0" fillId="0" borderId="4" xfId="0" applyBorder="1"/>
    <xf numFmtId="0" fontId="2" fillId="0" borderId="0" xfId="0" applyFont="1"/>
    <xf numFmtId="0" fontId="0" fillId="0" borderId="5" xfId="0" applyBorder="1"/>
    <xf numFmtId="2" fontId="2" fillId="0" borderId="0" xfId="0" applyNumberFormat="1" applyFont="1"/>
    <xf numFmtId="0" fontId="3" fillId="0" borderId="0" xfId="0" applyFont="1"/>
    <xf numFmtId="2" fontId="3" fillId="0" borderId="0" xfId="0" applyNumberFormat="1" applyFont="1"/>
    <xf numFmtId="0" fontId="0" fillId="0" borderId="6" xfId="0" applyBorder="1"/>
    <xf numFmtId="0" fontId="0" fillId="0" borderId="7" xfId="0" applyBorder="1"/>
    <xf numFmtId="2" fontId="0" fillId="0" borderId="7" xfId="0" applyNumberFormat="1" applyBorder="1"/>
    <xf numFmtId="0" fontId="0" fillId="0" borderId="8" xfId="0" applyBorder="1"/>
    <xf numFmtId="164" fontId="0" fillId="0" borderId="2" xfId="0" applyNumberFormat="1" applyBorder="1"/>
    <xf numFmtId="164" fontId="0" fillId="0" borderId="0" xfId="0" applyNumberFormat="1"/>
    <xf numFmtId="164" fontId="2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164" fontId="0" fillId="0" borderId="7" xfId="0" applyNumberFormat="1" applyBorder="1"/>
    <xf numFmtId="0" fontId="0" fillId="0" borderId="9" xfId="0" applyBorder="1"/>
    <xf numFmtId="164" fontId="0" fillId="0" borderId="9" xfId="0" applyNumberFormat="1" applyBorder="1"/>
    <xf numFmtId="165" fontId="0" fillId="0" borderId="2" xfId="0" applyNumberFormat="1" applyBorder="1"/>
    <xf numFmtId="165" fontId="0" fillId="0" borderId="0" xfId="0" applyNumberFormat="1"/>
    <xf numFmtId="165" fontId="2" fillId="0" borderId="0" xfId="0" applyNumberFormat="1" applyFont="1"/>
    <xf numFmtId="165" fontId="3" fillId="0" borderId="0" xfId="0" applyNumberFormat="1" applyFont="1"/>
    <xf numFmtId="165" fontId="0" fillId="0" borderId="7" xfId="0" applyNumberFormat="1" applyBorder="1"/>
    <xf numFmtId="165" fontId="0" fillId="0" borderId="9" xfId="0" applyNumberFormat="1" applyBorder="1"/>
    <xf numFmtId="0" fontId="2" fillId="0" borderId="9" xfId="0" applyFont="1" applyBorder="1"/>
    <xf numFmtId="165" fontId="2" fillId="0" borderId="9" xfId="0" applyNumberFormat="1" applyFont="1" applyBorder="1"/>
    <xf numFmtId="164" fontId="2" fillId="0" borderId="9" xfId="0" applyNumberFormat="1" applyFont="1" applyBorder="1"/>
    <xf numFmtId="165" fontId="5" fillId="0" borderId="0" xfId="0" applyNumberFormat="1" applyFont="1"/>
    <xf numFmtId="164" fontId="3" fillId="0" borderId="0" xfId="0" applyNumberFormat="1" applyFont="1"/>
    <xf numFmtId="164" fontId="4" fillId="0" borderId="0" xfId="0" applyNumberFormat="1" applyFont="1" applyAlignment="1">
      <alignment horizontal="left"/>
    </xf>
    <xf numFmtId="165" fontId="6" fillId="0" borderId="0" xfId="0" applyNumberFormat="1" applyFont="1"/>
    <xf numFmtId="0" fontId="6" fillId="0" borderId="0" xfId="0" applyFont="1"/>
    <xf numFmtId="2" fontId="6" fillId="0" borderId="0" xfId="0" applyNumberFormat="1" applyFont="1"/>
    <xf numFmtId="0" fontId="2" fillId="0" borderId="0" xfId="0" applyFont="1" applyAlignment="1">
      <alignment horizontal="right"/>
    </xf>
    <xf numFmtId="165" fontId="7" fillId="0" borderId="0" xfId="0" applyNumberFormat="1" applyFont="1"/>
    <xf numFmtId="0" fontId="5" fillId="0" borderId="9" xfId="0" applyFont="1" applyBorder="1"/>
    <xf numFmtId="165" fontId="5" fillId="0" borderId="9" xfId="0" applyNumberFormat="1" applyFont="1" applyBorder="1"/>
    <xf numFmtId="164" fontId="5" fillId="0" borderId="9" xfId="0" applyNumberFormat="1" applyFont="1" applyBorder="1"/>
    <xf numFmtId="0" fontId="5" fillId="0" borderId="5" xfId="0" applyFont="1" applyBorder="1"/>
    <xf numFmtId="0" fontId="5" fillId="0" borderId="0" xfId="0" applyFont="1"/>
    <xf numFmtId="2" fontId="5" fillId="0" borderId="0" xfId="0" applyNumberFormat="1" applyFont="1"/>
    <xf numFmtId="165" fontId="2" fillId="0" borderId="7" xfId="0" applyNumberFormat="1" applyFont="1" applyBorder="1"/>
    <xf numFmtId="166" fontId="5" fillId="0" borderId="5" xfId="0" applyNumberFormat="1" applyFont="1" applyBorder="1"/>
    <xf numFmtId="164" fontId="6" fillId="0" borderId="0" xfId="0" applyNumberFormat="1" applyFont="1"/>
    <xf numFmtId="166" fontId="6" fillId="0" borderId="5" xfId="0" applyNumberFormat="1" applyFont="1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3E699-5107-4204-9607-C7873B3C0E9E}">
  <dimension ref="B2:K59"/>
  <sheetViews>
    <sheetView topLeftCell="A28" workbookViewId="0">
      <selection activeCell="G35" sqref="G35:G46"/>
    </sheetView>
  </sheetViews>
  <sheetFormatPr defaultColWidth="8.77734375" defaultRowHeight="14.4" x14ac:dyDescent="0.3"/>
  <cols>
    <col min="4" max="4" width="16.44140625" customWidth="1"/>
    <col min="5" max="5" width="12.77734375" style="25" customWidth="1"/>
    <col min="6" max="6" width="15.77734375" customWidth="1"/>
    <col min="7" max="7" width="11.44140625" style="1" customWidth="1"/>
    <col min="8" max="8" width="11.44140625" style="17" customWidth="1"/>
    <col min="10" max="10" width="13.44140625" customWidth="1"/>
  </cols>
  <sheetData>
    <row r="2" spans="2:10" x14ac:dyDescent="0.3">
      <c r="B2" s="2"/>
      <c r="C2" s="3"/>
      <c r="D2" s="3"/>
      <c r="E2" s="24"/>
      <c r="F2" s="3"/>
      <c r="G2" s="4"/>
      <c r="H2" s="16"/>
      <c r="I2" s="3"/>
      <c r="J2" s="5"/>
    </row>
    <row r="3" spans="2:10" x14ac:dyDescent="0.3">
      <c r="B3" s="6"/>
      <c r="C3" s="7" t="s">
        <v>18</v>
      </c>
      <c r="J3" s="8"/>
    </row>
    <row r="4" spans="2:10" x14ac:dyDescent="0.3">
      <c r="B4" s="6"/>
      <c r="J4" s="8"/>
    </row>
    <row r="5" spans="2:10" x14ac:dyDescent="0.3">
      <c r="B5" s="6"/>
      <c r="C5" s="7" t="s">
        <v>9</v>
      </c>
      <c r="D5" s="7" t="s">
        <v>0</v>
      </c>
      <c r="E5" s="26" t="s">
        <v>1</v>
      </c>
      <c r="F5" s="7" t="s">
        <v>2</v>
      </c>
      <c r="G5" s="9" t="s">
        <v>4</v>
      </c>
      <c r="H5" s="18" t="s">
        <v>12</v>
      </c>
      <c r="J5" s="8"/>
    </row>
    <row r="6" spans="2:10" x14ac:dyDescent="0.3">
      <c r="B6" s="6"/>
      <c r="C6">
        <v>1</v>
      </c>
      <c r="D6" s="33">
        <v>0.184</v>
      </c>
      <c r="E6" s="33">
        <v>0.16800000000000001</v>
      </c>
      <c r="F6" s="33">
        <f>2*D6-E6-(D6+0.02)</f>
        <v>-4.0000000000000036E-3</v>
      </c>
      <c r="G6" s="46">
        <f>((F6-$F$11)/$F$11)*100</f>
        <v>-65.870307167235424</v>
      </c>
      <c r="H6" s="45"/>
      <c r="J6" s="8"/>
    </row>
    <row r="7" spans="2:10" x14ac:dyDescent="0.3">
      <c r="B7" s="6"/>
      <c r="C7">
        <v>2</v>
      </c>
      <c r="D7" s="33">
        <v>0.18770000000000001</v>
      </c>
      <c r="E7" s="33">
        <v>0.17599999999999999</v>
      </c>
      <c r="F7" s="33">
        <f>2*D7-E7-(D7+0.02)</f>
        <v>-8.2999999999999741E-3</v>
      </c>
      <c r="G7" s="46">
        <f>((F7-$F$11)/$F$11)*100</f>
        <v>-29.180887372013785</v>
      </c>
      <c r="H7" s="45"/>
      <c r="J7" s="8"/>
    </row>
    <row r="8" spans="2:10" x14ac:dyDescent="0.3">
      <c r="B8" s="6"/>
      <c r="C8">
        <v>3</v>
      </c>
      <c r="D8" s="33">
        <v>0.184</v>
      </c>
      <c r="E8" s="33">
        <v>0.17949999999999999</v>
      </c>
      <c r="F8" s="33">
        <f>2*D8-E8-(D8+0.02)</f>
        <v>-1.5499999999999986E-2</v>
      </c>
      <c r="G8" s="46">
        <f>((F8-$F$11)/$F$11)*100</f>
        <v>32.252559726962495</v>
      </c>
      <c r="H8" s="45"/>
      <c r="J8" s="8"/>
    </row>
    <row r="9" spans="2:10" x14ac:dyDescent="0.3">
      <c r="B9" s="6"/>
      <c r="C9">
        <v>4</v>
      </c>
      <c r="D9" s="33">
        <v>0.184</v>
      </c>
      <c r="E9" s="33">
        <v>0.18279999999999999</v>
      </c>
      <c r="F9" s="33">
        <f>2*D9-E9-(D9+0.02)</f>
        <v>-1.8799999999999983E-2</v>
      </c>
      <c r="G9" s="46">
        <f>((F9-$F$11)/$F$11)*100</f>
        <v>60.409556313993228</v>
      </c>
      <c r="H9" s="45"/>
      <c r="J9" s="8"/>
    </row>
    <row r="10" spans="2:10" x14ac:dyDescent="0.3">
      <c r="B10" s="6"/>
      <c r="C10">
        <v>5</v>
      </c>
      <c r="D10" s="33">
        <v>0.184</v>
      </c>
      <c r="E10" s="33">
        <v>0.17599999999999999</v>
      </c>
      <c r="F10" s="33">
        <f>2*D10-E10-(D10+0.02)</f>
        <v>-1.1999999999999983E-2</v>
      </c>
      <c r="G10" s="46">
        <f>((F10-$F$11)/$F$11)*100</f>
        <v>2.3890784982934949</v>
      </c>
      <c r="H10" s="45"/>
      <c r="J10" s="8"/>
    </row>
    <row r="11" spans="2:10" x14ac:dyDescent="0.3">
      <c r="B11" s="6"/>
      <c r="D11" s="25"/>
      <c r="E11" s="26" t="s">
        <v>6</v>
      </c>
      <c r="F11" s="26">
        <f>AVERAGE(F6:F10)</f>
        <v>-1.1719999999999986E-2</v>
      </c>
      <c r="J11" s="8"/>
    </row>
    <row r="12" spans="2:10" x14ac:dyDescent="0.3">
      <c r="B12" s="12"/>
      <c r="C12" s="13"/>
      <c r="D12" s="28"/>
      <c r="E12" s="28"/>
      <c r="F12" s="13"/>
      <c r="G12" s="14"/>
      <c r="H12" s="21"/>
      <c r="I12" s="13"/>
      <c r="J12" s="15"/>
    </row>
    <row r="13" spans="2:10" x14ac:dyDescent="0.3">
      <c r="D13" s="25"/>
    </row>
    <row r="14" spans="2:10" x14ac:dyDescent="0.3">
      <c r="B14" s="2"/>
      <c r="C14" s="3"/>
      <c r="D14" s="24"/>
      <c r="E14" s="24"/>
      <c r="F14" s="3"/>
      <c r="G14" s="4"/>
      <c r="H14" s="16"/>
      <c r="I14" s="3"/>
      <c r="J14" s="5"/>
    </row>
    <row r="15" spans="2:10" x14ac:dyDescent="0.3">
      <c r="B15" s="6"/>
      <c r="C15" s="7" t="s">
        <v>7</v>
      </c>
      <c r="D15" s="25"/>
      <c r="J15" s="8"/>
    </row>
    <row r="16" spans="2:10" x14ac:dyDescent="0.3">
      <c r="B16" s="6"/>
      <c r="D16" s="25"/>
      <c r="J16" s="8"/>
    </row>
    <row r="17" spans="2:10" x14ac:dyDescent="0.3">
      <c r="B17" s="6"/>
      <c r="C17" s="7" t="s">
        <v>9</v>
      </c>
      <c r="D17" s="26" t="s">
        <v>8</v>
      </c>
      <c r="E17" s="9" t="s">
        <v>4</v>
      </c>
      <c r="F17" s="7" t="s">
        <v>12</v>
      </c>
      <c r="J17" s="8"/>
    </row>
    <row r="18" spans="2:10" x14ac:dyDescent="0.3">
      <c r="B18" s="6"/>
      <c r="C18">
        <v>1</v>
      </c>
      <c r="D18" s="27">
        <v>1.9414</v>
      </c>
      <c r="E18" s="11">
        <f>((D18-$D$23)/$D$23)*100</f>
        <v>-0.11319201481786272</v>
      </c>
      <c r="F18" s="10" t="s">
        <v>25</v>
      </c>
      <c r="J18" s="8"/>
    </row>
    <row r="19" spans="2:10" x14ac:dyDescent="0.3">
      <c r="B19" s="6"/>
      <c r="C19">
        <v>2</v>
      </c>
      <c r="D19" s="27">
        <v>1.9455</v>
      </c>
      <c r="E19" s="11">
        <f t="shared" ref="E19:E22" si="0">((D19-$D$23)/$D$23)*100</f>
        <v>9.7756740069973896E-2</v>
      </c>
      <c r="F19" s="10" t="s">
        <v>25</v>
      </c>
      <c r="J19" s="8"/>
    </row>
    <row r="20" spans="2:10" x14ac:dyDescent="0.3">
      <c r="B20" s="6"/>
      <c r="C20">
        <v>3</v>
      </c>
      <c r="D20" s="27">
        <v>1.9439</v>
      </c>
      <c r="E20" s="11">
        <f t="shared" si="0"/>
        <v>1.5435274747888812E-2</v>
      </c>
      <c r="F20" s="10" t="s">
        <v>25</v>
      </c>
      <c r="J20" s="8"/>
    </row>
    <row r="21" spans="2:10" x14ac:dyDescent="0.3">
      <c r="B21" s="6"/>
      <c r="C21">
        <v>4</v>
      </c>
      <c r="D21" s="36">
        <v>1.96</v>
      </c>
      <c r="E21" s="38">
        <f t="shared" si="0"/>
        <v>0.84379501955134639</v>
      </c>
      <c r="F21" s="37" t="s">
        <v>24</v>
      </c>
      <c r="J21" s="8"/>
    </row>
    <row r="22" spans="2:10" x14ac:dyDescent="0.3">
      <c r="B22" s="6"/>
      <c r="C22">
        <v>5</v>
      </c>
      <c r="D22" s="36">
        <v>1.9573</v>
      </c>
      <c r="E22" s="38">
        <f t="shared" si="0"/>
        <v>0.70487754682033577</v>
      </c>
      <c r="F22" s="37" t="s">
        <v>24</v>
      </c>
      <c r="J22" s="8"/>
    </row>
    <row r="23" spans="2:10" x14ac:dyDescent="0.3">
      <c r="B23" s="6"/>
      <c r="C23" s="39" t="s">
        <v>3</v>
      </c>
      <c r="D23" s="40">
        <f>AVERAGE(D18:D20)</f>
        <v>1.9436</v>
      </c>
      <c r="J23" s="8"/>
    </row>
    <row r="24" spans="2:10" x14ac:dyDescent="0.3">
      <c r="B24" s="12"/>
      <c r="C24" s="13"/>
      <c r="D24" s="13"/>
      <c r="E24" s="28"/>
      <c r="F24" s="13"/>
      <c r="G24" s="14"/>
      <c r="H24" s="21"/>
      <c r="I24" s="13"/>
      <c r="J24" s="15"/>
    </row>
    <row r="26" spans="2:10" x14ac:dyDescent="0.3">
      <c r="B26" s="2"/>
      <c r="C26" s="3"/>
      <c r="D26" s="3"/>
      <c r="E26" s="24"/>
      <c r="F26" s="3"/>
      <c r="G26" s="4"/>
      <c r="H26" s="16"/>
      <c r="I26" s="3"/>
      <c r="J26" s="5"/>
    </row>
    <row r="27" spans="2:10" x14ac:dyDescent="0.3">
      <c r="B27" s="6"/>
      <c r="C27" s="7" t="s">
        <v>17</v>
      </c>
      <c r="J27" s="8"/>
    </row>
    <row r="28" spans="2:10" x14ac:dyDescent="0.3">
      <c r="B28" s="6"/>
      <c r="D28" s="7">
        <f>(10*0.01)/($D$23-$F$11)</f>
        <v>5.1142523985843756E-2</v>
      </c>
      <c r="J28" s="8"/>
    </row>
    <row r="29" spans="2:10" x14ac:dyDescent="0.3">
      <c r="B29" s="12"/>
      <c r="C29" s="13"/>
      <c r="D29" s="13"/>
      <c r="E29" s="28"/>
      <c r="F29" s="13"/>
      <c r="G29" s="14"/>
      <c r="H29" s="21"/>
      <c r="I29" s="13"/>
      <c r="J29" s="15"/>
    </row>
    <row r="31" spans="2:10" x14ac:dyDescent="0.3">
      <c r="B31" s="2"/>
      <c r="C31" s="3"/>
      <c r="D31" s="3"/>
      <c r="E31" s="24"/>
      <c r="F31" s="3"/>
      <c r="G31" s="4"/>
      <c r="H31" s="16"/>
      <c r="I31" s="3"/>
      <c r="J31" s="5"/>
    </row>
    <row r="32" spans="2:10" x14ac:dyDescent="0.3">
      <c r="B32" s="6"/>
      <c r="C32" s="7" t="s">
        <v>10</v>
      </c>
      <c r="J32" s="8"/>
    </row>
    <row r="33" spans="2:11" x14ac:dyDescent="0.3">
      <c r="B33" s="6"/>
      <c r="C33" s="7"/>
      <c r="J33" s="8"/>
    </row>
    <row r="34" spans="2:11" ht="15" thickBot="1" x14ac:dyDescent="0.35">
      <c r="B34" s="6"/>
      <c r="C34" s="30" t="s">
        <v>11</v>
      </c>
      <c r="D34" s="30" t="s">
        <v>21</v>
      </c>
      <c r="E34" s="30" t="s">
        <v>13</v>
      </c>
      <c r="F34" s="31" t="s">
        <v>8</v>
      </c>
      <c r="G34" s="30" t="s">
        <v>15</v>
      </c>
      <c r="H34" s="30" t="s">
        <v>14</v>
      </c>
      <c r="I34" s="32" t="s">
        <v>16</v>
      </c>
      <c r="J34" s="8" t="s">
        <v>22</v>
      </c>
    </row>
    <row r="35" spans="2:11" x14ac:dyDescent="0.3">
      <c r="B35" s="6"/>
      <c r="C35">
        <v>1</v>
      </c>
      <c r="D35">
        <v>34</v>
      </c>
      <c r="E35">
        <v>110.83</v>
      </c>
      <c r="F35" s="25">
        <v>2.6141000000000001</v>
      </c>
      <c r="G35">
        <f>(((F35-$F$11)*$D$28*5598)-1.7)/(E35-2)</f>
        <v>6.8920460069593057</v>
      </c>
      <c r="H35">
        <f>AVERAGE($G$35:$G$37)</f>
        <v>6.8746610782731814</v>
      </c>
      <c r="I35" s="17">
        <f>(ABS(H35-G35)/G35)*100</f>
        <v>0.25224626574706116</v>
      </c>
      <c r="J35" s="44"/>
      <c r="K35" t="s">
        <v>27</v>
      </c>
    </row>
    <row r="36" spans="2:11" x14ac:dyDescent="0.3">
      <c r="B36" s="6"/>
      <c r="C36">
        <v>2</v>
      </c>
      <c r="D36">
        <v>83</v>
      </c>
      <c r="E36">
        <v>115.82</v>
      </c>
      <c r="F36" s="33">
        <v>2.7191000000000001</v>
      </c>
      <c r="G36">
        <f>(((F36-$F$11)*$D$28*5598)-1.7)/(E36-2)</f>
        <v>6.8540013276315257</v>
      </c>
      <c r="H36">
        <f>AVERAGE($G$35:$G$37)</f>
        <v>6.8746610782731814</v>
      </c>
      <c r="I36" s="17">
        <f>(ABS(H36-G36)/G36)*100</f>
        <v>0.30142612547165798</v>
      </c>
      <c r="J36" s="48">
        <f>_xlfn.STDEV.S(G35:G37)</f>
        <v>1.9232596039503499E-2</v>
      </c>
      <c r="K36" t="s">
        <v>27</v>
      </c>
    </row>
    <row r="37" spans="2:11" ht="15" thickBot="1" x14ac:dyDescent="0.35">
      <c r="B37" s="6"/>
      <c r="C37" s="22">
        <v>3</v>
      </c>
      <c r="D37" s="22">
        <v>66</v>
      </c>
      <c r="E37" s="22">
        <v>112.66</v>
      </c>
      <c r="F37" s="29">
        <v>2.6526999999999998</v>
      </c>
      <c r="G37" s="22">
        <f t="shared" ref="G37:G46" si="1">(((F37-$F$11)*$D$28*5598)-1.7)/(E37-2)</f>
        <v>6.8779359002287128</v>
      </c>
      <c r="H37" s="22">
        <f>AVERAGE($G$35:$G$37)</f>
        <v>6.8746610782731814</v>
      </c>
      <c r="I37" s="23">
        <f>(ABS(H37-G37)/G37)*100</f>
        <v>4.761344105318744E-2</v>
      </c>
      <c r="J37" s="44"/>
      <c r="K37" t="s">
        <v>27</v>
      </c>
    </row>
    <row r="38" spans="2:11" x14ac:dyDescent="0.3">
      <c r="B38" s="6"/>
      <c r="C38">
        <v>4</v>
      </c>
      <c r="D38">
        <v>20</v>
      </c>
      <c r="E38">
        <v>110.43</v>
      </c>
      <c r="F38" s="25">
        <v>2.6280000000000001</v>
      </c>
      <c r="G38">
        <f t="shared" si="1"/>
        <v>6.9541720856061273</v>
      </c>
      <c r="H38">
        <f>AVERAGE($G$38:$G$40)</f>
        <v>6.9498948424481926</v>
      </c>
      <c r="I38" s="17">
        <f>(ABS(H38-G38)/G38)*100</f>
        <v>6.1506144876510585E-2</v>
      </c>
      <c r="J38" s="44"/>
      <c r="K38" t="s">
        <v>27</v>
      </c>
    </row>
    <row r="39" spans="2:11" x14ac:dyDescent="0.3">
      <c r="B39" s="6"/>
      <c r="C39">
        <v>5</v>
      </c>
      <c r="D39">
        <v>26</v>
      </c>
      <c r="E39">
        <v>112.09</v>
      </c>
      <c r="F39" s="25">
        <v>2.6602999999999999</v>
      </c>
      <c r="G39">
        <f t="shared" si="1"/>
        <v>6.9333112469232647</v>
      </c>
      <c r="H39">
        <f>AVERAGE($G$38:$G$40)</f>
        <v>6.9498948424481926</v>
      </c>
      <c r="I39" s="17">
        <f t="shared" ref="I39:I46" si="2">(ABS(H39-G39)/G39)*100</f>
        <v>0.23918723585771498</v>
      </c>
      <c r="J39" s="48">
        <f>_xlfn.STDEV.S(G38:G40)</f>
        <v>1.4912356590209407E-2</v>
      </c>
      <c r="K39" t="s">
        <v>27</v>
      </c>
    </row>
    <row r="40" spans="2:11" ht="15" thickBot="1" x14ac:dyDescent="0.35">
      <c r="B40" s="6"/>
      <c r="C40" s="22">
        <v>6</v>
      </c>
      <c r="D40" s="22">
        <v>6</v>
      </c>
      <c r="E40" s="22">
        <v>110.93</v>
      </c>
      <c r="F40" s="29">
        <v>2.6432000000000002</v>
      </c>
      <c r="G40" s="22">
        <f t="shared" si="1"/>
        <v>6.9622011948151865</v>
      </c>
      <c r="H40" s="22">
        <f>AVERAGE($G$38:$G$40)</f>
        <v>6.9498948424481926</v>
      </c>
      <c r="I40" s="23">
        <f t="shared" si="2"/>
        <v>0.17675950497033333</v>
      </c>
      <c r="J40" s="44"/>
      <c r="K40" t="s">
        <v>27</v>
      </c>
    </row>
    <row r="41" spans="2:11" x14ac:dyDescent="0.3">
      <c r="B41" s="6"/>
      <c r="C41">
        <v>7</v>
      </c>
      <c r="D41">
        <v>78</v>
      </c>
      <c r="E41">
        <v>112.44</v>
      </c>
      <c r="F41" s="25">
        <v>2.7296</v>
      </c>
      <c r="G41">
        <f t="shared" si="1"/>
        <v>7.0909863955847889</v>
      </c>
      <c r="H41">
        <f>AVERAGE($G$41:$G$43)</f>
        <v>7.0769104640313811</v>
      </c>
      <c r="I41" s="17">
        <f t="shared" si="2"/>
        <v>0.19850456295011651</v>
      </c>
      <c r="J41" s="8"/>
      <c r="K41" t="s">
        <v>27</v>
      </c>
    </row>
    <row r="42" spans="2:11" x14ac:dyDescent="0.3">
      <c r="B42" s="6"/>
      <c r="C42">
        <v>8</v>
      </c>
      <c r="D42">
        <v>63</v>
      </c>
      <c r="E42">
        <v>112.45</v>
      </c>
      <c r="F42" s="25">
        <v>2.7233000000000001</v>
      </c>
      <c r="G42">
        <f t="shared" si="1"/>
        <v>7.0740142478765584</v>
      </c>
      <c r="H42">
        <f>AVERAGE($G$41:$G$43)</f>
        <v>7.0769104640313811</v>
      </c>
      <c r="I42" s="17">
        <f t="shared" si="2"/>
        <v>4.0941621734676158E-2</v>
      </c>
      <c r="J42" s="48">
        <f>_xlfn.STDEV.S(G41:G43)</f>
        <v>1.2874508796554097E-2</v>
      </c>
      <c r="K42" t="s">
        <v>27</v>
      </c>
    </row>
    <row r="43" spans="2:11" ht="15" thickBot="1" x14ac:dyDescent="0.35">
      <c r="B43" s="6"/>
      <c r="C43" s="22">
        <v>9</v>
      </c>
      <c r="D43" s="22">
        <v>53</v>
      </c>
      <c r="E43" s="22">
        <v>118.71</v>
      </c>
      <c r="F43" s="29">
        <v>2.8746</v>
      </c>
      <c r="G43" s="22">
        <f t="shared" si="1"/>
        <v>7.0657307486327934</v>
      </c>
      <c r="H43" s="22">
        <f>AVERAGE($G$41:$G$43)</f>
        <v>7.0769104640313811</v>
      </c>
      <c r="I43" s="23">
        <f t="shared" si="2"/>
        <v>0.15822447523564365</v>
      </c>
      <c r="J43" s="8"/>
      <c r="K43" t="s">
        <v>27</v>
      </c>
    </row>
    <row r="44" spans="2:11" x14ac:dyDescent="0.3">
      <c r="B44" s="6"/>
      <c r="C44">
        <v>10</v>
      </c>
      <c r="D44">
        <v>84</v>
      </c>
      <c r="E44">
        <v>115.29</v>
      </c>
      <c r="F44" s="25">
        <v>2.7538999999999998</v>
      </c>
      <c r="G44">
        <f t="shared" si="1"/>
        <v>6.9740094153562708</v>
      </c>
      <c r="H44">
        <f>AVERAGE($G$44:$G$46)</f>
        <v>6.978058053093978</v>
      </c>
      <c r="I44" s="17">
        <f t="shared" si="2"/>
        <v>5.8053230166169943E-2</v>
      </c>
      <c r="J44" s="8"/>
      <c r="K44" t="s">
        <v>27</v>
      </c>
    </row>
    <row r="45" spans="2:11" x14ac:dyDescent="0.3">
      <c r="B45" s="6"/>
      <c r="C45">
        <v>11</v>
      </c>
      <c r="D45">
        <v>32</v>
      </c>
      <c r="E45">
        <v>111.87</v>
      </c>
      <c r="F45" s="25">
        <v>2.6833999999999998</v>
      </c>
      <c r="G45">
        <f t="shared" si="1"/>
        <v>7.0073875424773178</v>
      </c>
      <c r="H45">
        <f>AVERAGE($G$44:$G$46)</f>
        <v>6.978058053093978</v>
      </c>
      <c r="I45" s="17">
        <f t="shared" si="2"/>
        <v>0.41855098216775599</v>
      </c>
      <c r="J45" s="48">
        <f>_xlfn.STDEV.S(G44:G46)</f>
        <v>2.752936500309365E-2</v>
      </c>
      <c r="K45" t="s">
        <v>27</v>
      </c>
    </row>
    <row r="46" spans="2:11" ht="15" thickBot="1" x14ac:dyDescent="0.35">
      <c r="B46" s="6"/>
      <c r="C46" s="22">
        <v>12</v>
      </c>
      <c r="D46" s="22">
        <v>28</v>
      </c>
      <c r="E46" s="41">
        <v>111.09</v>
      </c>
      <c r="F46" s="42">
        <v>2.6435</v>
      </c>
      <c r="G46" s="41">
        <f t="shared" si="1"/>
        <v>6.9527772014483453</v>
      </c>
      <c r="H46" s="22">
        <f>AVERAGE($G$44:$G$46)</f>
        <v>6.978058053093978</v>
      </c>
      <c r="I46" s="43">
        <f t="shared" si="2"/>
        <v>0.36360796431627856</v>
      </c>
      <c r="J46" s="8"/>
      <c r="K46" t="s">
        <v>27</v>
      </c>
    </row>
    <row r="47" spans="2:11" x14ac:dyDescent="0.3">
      <c r="B47" s="6"/>
      <c r="E47"/>
      <c r="F47" s="25"/>
      <c r="G47"/>
      <c r="H47" s="1"/>
      <c r="I47" s="17"/>
      <c r="J47" s="8"/>
    </row>
    <row r="48" spans="2:11" x14ac:dyDescent="0.3">
      <c r="B48" s="12"/>
      <c r="C48" s="13"/>
      <c r="D48" s="13"/>
      <c r="E48" s="28"/>
      <c r="F48" s="13"/>
      <c r="G48" s="14"/>
      <c r="H48" s="21"/>
      <c r="I48" s="13"/>
      <c r="J48" s="15"/>
    </row>
    <row r="50" spans="2:10" x14ac:dyDescent="0.3">
      <c r="B50" s="2"/>
      <c r="C50" s="3"/>
      <c r="D50" s="3"/>
      <c r="E50" s="24"/>
      <c r="F50" s="3"/>
      <c r="G50" s="4"/>
      <c r="H50" s="16"/>
      <c r="I50" s="3"/>
      <c r="J50" s="5"/>
    </row>
    <row r="51" spans="2:10" x14ac:dyDescent="0.3">
      <c r="B51" s="6"/>
      <c r="C51" s="7" t="s">
        <v>19</v>
      </c>
      <c r="J51" s="8"/>
    </row>
    <row r="52" spans="2:10" x14ac:dyDescent="0.3">
      <c r="B52" s="6"/>
      <c r="J52" s="8"/>
    </row>
    <row r="53" spans="2:10" x14ac:dyDescent="0.3">
      <c r="B53" s="6"/>
      <c r="C53" s="7" t="s">
        <v>9</v>
      </c>
      <c r="D53" s="7" t="s">
        <v>0</v>
      </c>
      <c r="E53" s="26" t="s">
        <v>1</v>
      </c>
      <c r="F53" s="7" t="s">
        <v>2</v>
      </c>
      <c r="G53" s="9" t="s">
        <v>4</v>
      </c>
      <c r="H53" s="18" t="s">
        <v>12</v>
      </c>
      <c r="J53" s="8"/>
    </row>
    <row r="54" spans="2:10" x14ac:dyDescent="0.3">
      <c r="B54" s="6"/>
      <c r="C54" s="45">
        <v>1</v>
      </c>
      <c r="D54" s="33">
        <v>9.4899999999999998E-2</v>
      </c>
      <c r="E54" s="33">
        <v>7.9399999999999998E-2</v>
      </c>
      <c r="F54" s="33">
        <f>2*D54-E54-(D54+0.02)</f>
        <v>-4.500000000000004E-3</v>
      </c>
      <c r="G54" s="46">
        <f>((F54-$F$59)/$F$59)*100</f>
        <v>-37.15083798882678</v>
      </c>
      <c r="H54" s="19"/>
      <c r="J54" s="8"/>
    </row>
    <row r="55" spans="2:10" x14ac:dyDescent="0.3">
      <c r="B55" s="6"/>
      <c r="C55" s="45">
        <v>2</v>
      </c>
      <c r="D55" s="33">
        <v>9.4299999999999995E-2</v>
      </c>
      <c r="E55" s="33">
        <v>7.7299999999999994E-2</v>
      </c>
      <c r="F55" s="33">
        <f>2*D55-E55-(D55+0.02)</f>
        <v>-3.0000000000000027E-3</v>
      </c>
      <c r="G55" s="46">
        <f>((F55-$F$59)/$F$59)*100</f>
        <v>-58.100558659217846</v>
      </c>
      <c r="H55" s="35"/>
      <c r="J55" s="8"/>
    </row>
    <row r="56" spans="2:10" x14ac:dyDescent="0.3">
      <c r="B56" s="6"/>
      <c r="C56" s="45">
        <v>3</v>
      </c>
      <c r="D56" s="33">
        <v>0.09</v>
      </c>
      <c r="E56" s="33">
        <v>7.9500000000000001E-2</v>
      </c>
      <c r="F56" s="33">
        <f>2*D56-E56-(D56+0.02)</f>
        <v>-9.5000000000000084E-3</v>
      </c>
      <c r="G56" s="46">
        <f>((F56-$F$59)/$F$59)*100</f>
        <v>32.681564245810129</v>
      </c>
      <c r="H56" s="34"/>
      <c r="J56" s="8"/>
    </row>
    <row r="57" spans="2:10" x14ac:dyDescent="0.3">
      <c r="B57" s="6"/>
      <c r="C57" s="45">
        <v>4</v>
      </c>
      <c r="D57" s="33">
        <v>8.9800000000000005E-2</v>
      </c>
      <c r="E57" s="33">
        <v>7.8299999999999995E-2</v>
      </c>
      <c r="F57" s="33">
        <f>2*D57-E57-(D57+0.02)</f>
        <v>-8.4999999999999937E-3</v>
      </c>
      <c r="G57" s="46">
        <f>((F57-$F$59)/$F$59)*100</f>
        <v>18.715083798882556</v>
      </c>
      <c r="H57" s="20"/>
      <c r="J57" s="8"/>
    </row>
    <row r="58" spans="2:10" x14ac:dyDescent="0.3">
      <c r="B58" s="6"/>
      <c r="C58">
        <v>5</v>
      </c>
      <c r="D58" s="25">
        <v>8.7999999999999995E-2</v>
      </c>
      <c r="E58" s="25">
        <v>7.8299999999999995E-2</v>
      </c>
      <c r="F58" s="33">
        <f>2*D58-E58-(D58+0.02)</f>
        <v>-1.0300000000000004E-2</v>
      </c>
      <c r="G58" s="46">
        <f>((F58-$F$59)/$F$59)*100</f>
        <v>43.854748603351965</v>
      </c>
      <c r="J58" s="8"/>
    </row>
    <row r="59" spans="2:10" x14ac:dyDescent="0.3">
      <c r="B59" s="12"/>
      <c r="C59" s="13"/>
      <c r="D59" s="28"/>
      <c r="E59" s="47" t="s">
        <v>6</v>
      </c>
      <c r="F59" s="47">
        <f>AVERAGE(F54:F58)</f>
        <v>-7.1600000000000023E-3</v>
      </c>
      <c r="G59" s="14"/>
      <c r="H59" s="21"/>
      <c r="I59" s="13"/>
      <c r="J59" s="1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0C427-6332-4389-8B9C-001E668E0161}">
  <dimension ref="B2:K65"/>
  <sheetViews>
    <sheetView topLeftCell="A31" workbookViewId="0">
      <selection activeCell="G35" sqref="G35:G52"/>
    </sheetView>
  </sheetViews>
  <sheetFormatPr defaultColWidth="8.77734375" defaultRowHeight="14.4" x14ac:dyDescent="0.3"/>
  <cols>
    <col min="4" max="4" width="16.44140625" customWidth="1"/>
    <col min="5" max="5" width="12.77734375" style="25" customWidth="1"/>
    <col min="6" max="6" width="15.77734375" customWidth="1"/>
    <col min="7" max="7" width="11.44140625" style="1" customWidth="1"/>
    <col min="8" max="8" width="11.44140625" style="17" customWidth="1"/>
    <col min="10" max="10" width="13.77734375" customWidth="1"/>
  </cols>
  <sheetData>
    <row r="2" spans="2:10" x14ac:dyDescent="0.3">
      <c r="B2" s="2"/>
      <c r="C2" s="3"/>
      <c r="D2" s="3"/>
      <c r="E2" s="24"/>
      <c r="F2" s="3"/>
      <c r="G2" s="4"/>
      <c r="H2" s="16"/>
      <c r="I2" s="3"/>
      <c r="J2" s="5"/>
    </row>
    <row r="3" spans="2:10" x14ac:dyDescent="0.3">
      <c r="B3" s="6"/>
      <c r="C3" s="7" t="s">
        <v>18</v>
      </c>
      <c r="J3" s="8"/>
    </row>
    <row r="4" spans="2:10" x14ac:dyDescent="0.3">
      <c r="B4" s="6"/>
      <c r="J4" s="8"/>
    </row>
    <row r="5" spans="2:10" x14ac:dyDescent="0.3">
      <c r="B5" s="6"/>
      <c r="C5" s="7" t="s">
        <v>9</v>
      </c>
      <c r="D5" s="7" t="s">
        <v>0</v>
      </c>
      <c r="E5" s="26" t="s">
        <v>1</v>
      </c>
      <c r="F5" s="7" t="s">
        <v>2</v>
      </c>
      <c r="G5" s="9" t="s">
        <v>4</v>
      </c>
      <c r="H5" s="18" t="s">
        <v>12</v>
      </c>
      <c r="J5" s="8"/>
    </row>
    <row r="6" spans="2:10" x14ac:dyDescent="0.3">
      <c r="B6" s="6"/>
      <c r="C6">
        <v>1</v>
      </c>
      <c r="D6" s="36">
        <v>0.21199999999999999</v>
      </c>
      <c r="E6" s="36">
        <v>0.14399999999999999</v>
      </c>
      <c r="F6" s="36">
        <f>2*D6-E6-(D6+0.02)</f>
        <v>4.8000000000000043E-2</v>
      </c>
      <c r="G6" s="38">
        <f>((F6-$F$11)/$F$11)*100</f>
        <v>-642.37288135593292</v>
      </c>
      <c r="H6" s="37" t="s">
        <v>20</v>
      </c>
      <c r="J6" s="8"/>
    </row>
    <row r="7" spans="2:10" x14ac:dyDescent="0.3">
      <c r="B7" s="6"/>
      <c r="C7">
        <v>2</v>
      </c>
      <c r="D7" s="27">
        <v>0.18659999999999999</v>
      </c>
      <c r="E7" s="27">
        <v>0.17599999999999999</v>
      </c>
      <c r="F7" s="27">
        <f>2*D7-E7-(D7+0.02)</f>
        <v>-9.3999999999999917E-3</v>
      </c>
      <c r="G7" s="11">
        <f>((F7-$F$11)/$F$11)*100</f>
        <v>6.2146892655366681</v>
      </c>
      <c r="H7" s="10" t="s">
        <v>5</v>
      </c>
      <c r="J7" s="8"/>
    </row>
    <row r="8" spans="2:10" x14ac:dyDescent="0.3">
      <c r="B8" s="6"/>
      <c r="C8">
        <v>3</v>
      </c>
      <c r="D8" s="27">
        <v>0.18759999999999999</v>
      </c>
      <c r="E8" s="27">
        <v>0.17610000000000001</v>
      </c>
      <c r="F8" s="27">
        <f>2*D8-E8-(D8+0.02)</f>
        <v>-8.5000000000000075E-3</v>
      </c>
      <c r="G8" s="11">
        <f>((F8-$F$11)/$F$11)*100</f>
        <v>-3.9548022598868853</v>
      </c>
      <c r="H8" s="10" t="s">
        <v>5</v>
      </c>
      <c r="J8" s="8"/>
    </row>
    <row r="9" spans="2:10" x14ac:dyDescent="0.3">
      <c r="B9" s="6"/>
      <c r="C9">
        <v>4</v>
      </c>
      <c r="D9" s="27">
        <v>0.18729999999999999</v>
      </c>
      <c r="E9" s="27">
        <v>0.17599999999999999</v>
      </c>
      <c r="F9" s="27">
        <f>2*D9-E9-(D9+0.02)</f>
        <v>-8.6999999999999855E-3</v>
      </c>
      <c r="G9" s="11">
        <f>((F9-$F$11)/$F$11)*100</f>
        <v>-1.6949152542374157</v>
      </c>
      <c r="H9" s="10" t="s">
        <v>5</v>
      </c>
      <c r="J9" s="8"/>
    </row>
    <row r="10" spans="2:10" x14ac:dyDescent="0.3">
      <c r="B10" s="6"/>
      <c r="C10">
        <v>5</v>
      </c>
      <c r="D10" s="27">
        <v>0.18759999999999999</v>
      </c>
      <c r="E10" s="27">
        <v>0.1764</v>
      </c>
      <c r="F10" s="27">
        <f>2*D10-E10-(D10+0.02)</f>
        <v>-8.8000000000000023E-3</v>
      </c>
      <c r="G10" s="11">
        <f>((F10-$F$11)/$F$11)*100</f>
        <v>-0.56497175141236733</v>
      </c>
      <c r="H10" s="10" t="s">
        <v>5</v>
      </c>
      <c r="J10" s="8"/>
    </row>
    <row r="11" spans="2:10" x14ac:dyDescent="0.3">
      <c r="B11" s="6"/>
      <c r="D11" s="25"/>
      <c r="E11" s="26" t="s">
        <v>6</v>
      </c>
      <c r="F11" s="26">
        <f>AVERAGE(F7:F10)</f>
        <v>-8.8499999999999968E-3</v>
      </c>
      <c r="J11" s="8"/>
    </row>
    <row r="12" spans="2:10" x14ac:dyDescent="0.3">
      <c r="B12" s="12"/>
      <c r="C12" s="13"/>
      <c r="D12" s="28"/>
      <c r="E12" s="28"/>
      <c r="F12" s="13"/>
      <c r="G12" s="14"/>
      <c r="H12" s="21"/>
      <c r="I12" s="13"/>
      <c r="J12" s="15"/>
    </row>
    <row r="13" spans="2:10" x14ac:dyDescent="0.3">
      <c r="D13" s="25"/>
    </row>
    <row r="14" spans="2:10" x14ac:dyDescent="0.3">
      <c r="B14" s="2"/>
      <c r="C14" s="3"/>
      <c r="D14" s="24"/>
      <c r="E14" s="24"/>
      <c r="F14" s="3"/>
      <c r="G14" s="4"/>
      <c r="H14" s="16"/>
      <c r="I14" s="3"/>
      <c r="J14" s="5"/>
    </row>
    <row r="15" spans="2:10" x14ac:dyDescent="0.3">
      <c r="B15" s="6"/>
      <c r="C15" s="7" t="s">
        <v>7</v>
      </c>
      <c r="D15" s="25"/>
      <c r="J15" s="8"/>
    </row>
    <row r="16" spans="2:10" x14ac:dyDescent="0.3">
      <c r="B16" s="6"/>
      <c r="D16" s="25"/>
      <c r="J16" s="8"/>
    </row>
    <row r="17" spans="2:10" x14ac:dyDescent="0.3">
      <c r="B17" s="6"/>
      <c r="C17" s="7" t="s">
        <v>9</v>
      </c>
      <c r="D17" s="26" t="s">
        <v>8</v>
      </c>
      <c r="E17" s="9" t="s">
        <v>4</v>
      </c>
      <c r="F17" s="7" t="s">
        <v>12</v>
      </c>
      <c r="J17" s="8"/>
    </row>
    <row r="18" spans="2:10" x14ac:dyDescent="0.3">
      <c r="B18" s="6"/>
      <c r="C18">
        <v>1</v>
      </c>
      <c r="D18" s="27">
        <v>1.9414</v>
      </c>
      <c r="E18" s="11">
        <f>((D18-$D$23)/$D$23)*100</f>
        <v>-0.11319201481786272</v>
      </c>
      <c r="F18" s="10" t="s">
        <v>25</v>
      </c>
      <c r="G18" s="1" t="s">
        <v>26</v>
      </c>
      <c r="J18" s="8"/>
    </row>
    <row r="19" spans="2:10" x14ac:dyDescent="0.3">
      <c r="B19" s="6"/>
      <c r="C19">
        <v>2</v>
      </c>
      <c r="D19" s="27">
        <v>1.9455</v>
      </c>
      <c r="E19" s="11">
        <f t="shared" ref="E19:E22" si="0">((D19-$D$23)/$D$23)*100</f>
        <v>9.7756740069973896E-2</v>
      </c>
      <c r="F19" s="10" t="s">
        <v>25</v>
      </c>
      <c r="G19" s="1" t="s">
        <v>26</v>
      </c>
      <c r="J19" s="8"/>
    </row>
    <row r="20" spans="2:10" x14ac:dyDescent="0.3">
      <c r="B20" s="6"/>
      <c r="C20">
        <v>3</v>
      </c>
      <c r="D20" s="27">
        <v>1.9439</v>
      </c>
      <c r="E20" s="11">
        <f t="shared" si="0"/>
        <v>1.5435274747888812E-2</v>
      </c>
      <c r="F20" s="10" t="s">
        <v>25</v>
      </c>
      <c r="G20" s="1" t="s">
        <v>26</v>
      </c>
      <c r="J20" s="8"/>
    </row>
    <row r="21" spans="2:10" x14ac:dyDescent="0.3">
      <c r="B21" s="6"/>
      <c r="C21">
        <v>4</v>
      </c>
      <c r="D21" s="36">
        <v>1.96</v>
      </c>
      <c r="E21" s="38">
        <f t="shared" si="0"/>
        <v>0.84379501955134639</v>
      </c>
      <c r="F21" s="37" t="s">
        <v>24</v>
      </c>
      <c r="G21" s="1" t="s">
        <v>26</v>
      </c>
      <c r="J21" s="8"/>
    </row>
    <row r="22" spans="2:10" x14ac:dyDescent="0.3">
      <c r="B22" s="6"/>
      <c r="C22">
        <v>5</v>
      </c>
      <c r="D22" s="36">
        <v>1.9573</v>
      </c>
      <c r="E22" s="38">
        <f t="shared" si="0"/>
        <v>0.70487754682033577</v>
      </c>
      <c r="F22" s="37" t="s">
        <v>24</v>
      </c>
      <c r="G22" s="1" t="s">
        <v>26</v>
      </c>
      <c r="J22" s="8"/>
    </row>
    <row r="23" spans="2:10" x14ac:dyDescent="0.3">
      <c r="B23" s="6"/>
      <c r="C23" s="39" t="s">
        <v>3</v>
      </c>
      <c r="D23" s="40">
        <f>AVERAGE(D18:D20)</f>
        <v>1.9436</v>
      </c>
      <c r="J23" s="8"/>
    </row>
    <row r="24" spans="2:10" x14ac:dyDescent="0.3">
      <c r="B24" s="12"/>
      <c r="C24" s="13"/>
      <c r="D24" s="13"/>
      <c r="E24" s="28"/>
      <c r="F24" s="13"/>
      <c r="G24" s="14"/>
      <c r="H24" s="21"/>
      <c r="I24" s="13"/>
      <c r="J24" s="15"/>
    </row>
    <row r="26" spans="2:10" x14ac:dyDescent="0.3">
      <c r="B26" s="2"/>
      <c r="C26" s="3"/>
      <c r="D26" s="3"/>
      <c r="E26" s="24"/>
      <c r="F26" s="3"/>
      <c r="G26" s="4"/>
      <c r="H26" s="16"/>
      <c r="I26" s="3"/>
      <c r="J26" s="5"/>
    </row>
    <row r="27" spans="2:10" x14ac:dyDescent="0.3">
      <c r="B27" s="6"/>
      <c r="C27" s="7" t="s">
        <v>17</v>
      </c>
      <c r="J27" s="8"/>
    </row>
    <row r="28" spans="2:10" x14ac:dyDescent="0.3">
      <c r="B28" s="6"/>
      <c r="D28" s="7">
        <f>(10*0.01)/($D$23-$F$11)</f>
        <v>5.1217700837409411E-2</v>
      </c>
      <c r="J28" s="8"/>
    </row>
    <row r="29" spans="2:10" x14ac:dyDescent="0.3">
      <c r="B29" s="12"/>
      <c r="C29" s="13"/>
      <c r="D29" s="13"/>
      <c r="E29" s="28"/>
      <c r="F29" s="13"/>
      <c r="G29" s="14"/>
      <c r="H29" s="21"/>
      <c r="I29" s="13"/>
      <c r="J29" s="15"/>
    </row>
    <row r="31" spans="2:10" x14ac:dyDescent="0.3">
      <c r="B31" s="2"/>
      <c r="C31" s="3"/>
      <c r="D31" s="3"/>
      <c r="E31" s="24"/>
      <c r="F31" s="3"/>
      <c r="G31" s="4"/>
      <c r="H31" s="16"/>
      <c r="I31" s="3"/>
      <c r="J31" s="5"/>
    </row>
    <row r="32" spans="2:10" x14ac:dyDescent="0.3">
      <c r="B32" s="6"/>
      <c r="C32" s="7" t="s">
        <v>10</v>
      </c>
      <c r="J32" s="8"/>
    </row>
    <row r="33" spans="2:11" x14ac:dyDescent="0.3">
      <c r="B33" s="6"/>
      <c r="C33" s="7"/>
      <c r="J33" s="8"/>
    </row>
    <row r="34" spans="2:11" ht="15" thickBot="1" x14ac:dyDescent="0.35">
      <c r="B34" s="6"/>
      <c r="C34" s="30" t="s">
        <v>11</v>
      </c>
      <c r="D34" s="30" t="s">
        <v>21</v>
      </c>
      <c r="E34" s="30" t="s">
        <v>13</v>
      </c>
      <c r="F34" s="31" t="s">
        <v>8</v>
      </c>
      <c r="G34" s="30" t="s">
        <v>15</v>
      </c>
      <c r="H34" s="30" t="s">
        <v>14</v>
      </c>
      <c r="I34" s="32" t="s">
        <v>16</v>
      </c>
      <c r="J34" s="8" t="s">
        <v>22</v>
      </c>
    </row>
    <row r="35" spans="2:11" x14ac:dyDescent="0.3">
      <c r="B35" s="6"/>
      <c r="C35">
        <v>13</v>
      </c>
      <c r="D35">
        <v>2</v>
      </c>
      <c r="E35">
        <v>110.5</v>
      </c>
      <c r="F35" s="25">
        <v>2.5842999999999998</v>
      </c>
      <c r="G35">
        <f>(((F35-$F$11)*$D$28*5598)-1.7)/(E35-2)</f>
        <v>6.8368606712138691</v>
      </c>
      <c r="H35">
        <f>AVERAGE($G$35:$G$37)</f>
        <v>6.8817388485166262</v>
      </c>
      <c r="I35" s="17">
        <f>(ABS(H35-G35)/G35)*100</f>
        <v>0.65641497554153161</v>
      </c>
      <c r="J35" s="44"/>
      <c r="K35" t="s">
        <v>27</v>
      </c>
    </row>
    <row r="36" spans="2:11" x14ac:dyDescent="0.3">
      <c r="B36" s="6"/>
      <c r="C36">
        <v>14</v>
      </c>
      <c r="D36">
        <v>73</v>
      </c>
      <c r="E36">
        <v>113.15</v>
      </c>
      <c r="F36" s="25">
        <v>2.6674000000000002</v>
      </c>
      <c r="G36">
        <f>(((F36-$F$11)*$D$28*5598)-1.7)/(E36-2)</f>
        <v>6.8882189807154521</v>
      </c>
      <c r="H36">
        <f>AVERAGE($G$35:$G$37)</f>
        <v>6.8817388485166262</v>
      </c>
      <c r="I36" s="17">
        <f>(ABS(H36-G36)/G36)*100</f>
        <v>9.4075583499420939E-2</v>
      </c>
      <c r="J36" s="48">
        <f>_xlfn.STDEV.S(G35:G37)</f>
        <v>4.2014597339113599E-2</v>
      </c>
      <c r="K36" t="s">
        <v>27</v>
      </c>
    </row>
    <row r="37" spans="2:11" ht="15" thickBot="1" x14ac:dyDescent="0.35">
      <c r="B37" s="6"/>
      <c r="C37" s="22">
        <v>15</v>
      </c>
      <c r="D37" s="22">
        <v>25</v>
      </c>
      <c r="E37" s="22">
        <v>112.02</v>
      </c>
      <c r="F37" s="29">
        <v>2.6524999999999999</v>
      </c>
      <c r="G37" s="22">
        <f t="shared" ref="G37:G52" si="1">(((F37-$F$11)*$D$28*5598)-1.7)/(E37-2)</f>
        <v>6.9201368936205601</v>
      </c>
      <c r="H37" s="22">
        <f>AVERAGE($G$35:$G$37)</f>
        <v>6.8817388485166262</v>
      </c>
      <c r="I37" s="23">
        <f>(ABS(H37-G37)/G37)*100</f>
        <v>0.55487406816087281</v>
      </c>
      <c r="J37" s="44"/>
      <c r="K37" t="s">
        <v>27</v>
      </c>
    </row>
    <row r="38" spans="2:11" x14ac:dyDescent="0.3">
      <c r="B38" s="6"/>
      <c r="C38">
        <v>16</v>
      </c>
      <c r="D38">
        <v>22</v>
      </c>
      <c r="E38">
        <v>112.3</v>
      </c>
      <c r="F38" s="25">
        <v>2.6415000000000002</v>
      </c>
      <c r="G38">
        <f t="shared" si="1"/>
        <v>6.8739762235173894</v>
      </c>
      <c r="H38">
        <f>AVERAGE($G$38:$G$40)</f>
        <v>6.9463622433691574</v>
      </c>
      <c r="I38" s="17">
        <f>(ABS(H38-G38)/G38)*100</f>
        <v>1.053044373416939</v>
      </c>
      <c r="J38" s="44"/>
      <c r="K38" t="s">
        <v>27</v>
      </c>
    </row>
    <row r="39" spans="2:11" x14ac:dyDescent="0.3">
      <c r="B39" s="6"/>
      <c r="C39">
        <v>17</v>
      </c>
      <c r="D39">
        <v>36</v>
      </c>
      <c r="E39">
        <v>112.15</v>
      </c>
      <c r="F39" s="25">
        <v>2.6775000000000002</v>
      </c>
      <c r="G39">
        <f t="shared" si="1"/>
        <v>6.9770438335753937</v>
      </c>
      <c r="H39">
        <f>AVERAGE($G$38:$G$40)</f>
        <v>6.9463622433691574</v>
      </c>
      <c r="I39" s="17">
        <f t="shared" ref="I39:I52" si="2">(ABS(H39-G39)/G39)*100</f>
        <v>0.43975057256467703</v>
      </c>
      <c r="J39" s="48">
        <f>_xlfn.STDEV.S(G38:G40)</f>
        <v>6.2929942394789939E-2</v>
      </c>
      <c r="K39" t="s">
        <v>27</v>
      </c>
    </row>
    <row r="40" spans="2:11" ht="15" thickBot="1" x14ac:dyDescent="0.35">
      <c r="B40" s="6"/>
      <c r="C40" s="22">
        <v>18</v>
      </c>
      <c r="D40" s="22">
        <v>3</v>
      </c>
      <c r="E40" s="22">
        <v>110.93</v>
      </c>
      <c r="F40" s="29">
        <v>2.6520000000000001</v>
      </c>
      <c r="G40" s="22">
        <f t="shared" si="1"/>
        <v>6.9880666730146901</v>
      </c>
      <c r="H40" s="22">
        <f>AVERAGE($G$38:$G$40)</f>
        <v>6.9463622433691574</v>
      </c>
      <c r="I40" s="23">
        <f t="shared" si="2"/>
        <v>0.59679495913482972</v>
      </c>
      <c r="J40" s="44"/>
      <c r="K40" t="s">
        <v>27</v>
      </c>
    </row>
    <row r="41" spans="2:11" x14ac:dyDescent="0.3">
      <c r="B41" s="6"/>
      <c r="C41">
        <v>19</v>
      </c>
      <c r="D41">
        <v>35</v>
      </c>
      <c r="E41">
        <v>110.91</v>
      </c>
      <c r="F41" s="25">
        <v>2.6276000000000002</v>
      </c>
      <c r="G41">
        <f t="shared" si="1"/>
        <v>6.9251144566418814</v>
      </c>
      <c r="H41">
        <f>AVERAGE($G$41:$G$43)</f>
        <v>6.9041360627800366</v>
      </c>
      <c r="I41" s="17">
        <f t="shared" si="2"/>
        <v>0.30293208860576254</v>
      </c>
      <c r="J41" s="8"/>
      <c r="K41" t="s">
        <v>27</v>
      </c>
    </row>
    <row r="42" spans="2:11" x14ac:dyDescent="0.3">
      <c r="B42" s="6"/>
      <c r="C42">
        <v>20</v>
      </c>
      <c r="D42">
        <v>10</v>
      </c>
      <c r="E42">
        <v>110.68</v>
      </c>
      <c r="F42" s="25">
        <v>2.6071</v>
      </c>
      <c r="G42">
        <f t="shared" si="1"/>
        <v>6.8856875537584381</v>
      </c>
      <c r="H42">
        <f>AVERAGE($G$41:$G$43)</f>
        <v>6.9041360627800366</v>
      </c>
      <c r="I42" s="17">
        <f t="shared" si="2"/>
        <v>0.26792544502732535</v>
      </c>
      <c r="J42" s="48">
        <f>_xlfn.STDEV.S(G41:G43)</f>
        <v>1.9834828099174417E-2</v>
      </c>
      <c r="K42" t="s">
        <v>27</v>
      </c>
    </row>
    <row r="43" spans="2:11" ht="15" thickBot="1" x14ac:dyDescent="0.35">
      <c r="B43" s="6"/>
      <c r="C43" s="22">
        <v>21</v>
      </c>
      <c r="D43" s="22">
        <v>9</v>
      </c>
      <c r="E43" s="22">
        <v>112.17</v>
      </c>
      <c r="F43" s="29">
        <v>2.649</v>
      </c>
      <c r="G43" s="22">
        <f t="shared" si="1"/>
        <v>6.9016061779397901</v>
      </c>
      <c r="H43" s="22">
        <f>AVERAGE($G$41:$G$43)</f>
        <v>6.9041360627800366</v>
      </c>
      <c r="I43" s="23">
        <f t="shared" si="2"/>
        <v>3.6656464814421072E-2</v>
      </c>
      <c r="J43" s="8"/>
      <c r="K43" t="s">
        <v>27</v>
      </c>
    </row>
    <row r="44" spans="2:11" x14ac:dyDescent="0.3">
      <c r="B44" s="6"/>
      <c r="C44">
        <v>22</v>
      </c>
      <c r="D44">
        <v>30</v>
      </c>
      <c r="E44">
        <v>112.02</v>
      </c>
      <c r="F44" s="25">
        <v>2.6196999999999999</v>
      </c>
      <c r="G44">
        <f t="shared" si="1"/>
        <v>6.8346587313896885</v>
      </c>
      <c r="H44">
        <f>AVERAGE($G$44:$G$46)</f>
        <v>6.8463764824061428</v>
      </c>
      <c r="I44" s="17">
        <f t="shared" si="2"/>
        <v>0.17144602937726741</v>
      </c>
      <c r="J44" s="8"/>
      <c r="K44" t="s">
        <v>27</v>
      </c>
    </row>
    <row r="45" spans="2:11" x14ac:dyDescent="0.3">
      <c r="B45" s="6"/>
      <c r="C45">
        <v>23</v>
      </c>
      <c r="D45">
        <v>74</v>
      </c>
      <c r="E45">
        <v>112.68</v>
      </c>
      <c r="F45" s="25">
        <v>2.6438999999999999</v>
      </c>
      <c r="G45">
        <f t="shared" si="1"/>
        <v>6.8565928578628359</v>
      </c>
      <c r="H45">
        <f>AVERAGE($G$44:$G$46)</f>
        <v>6.8463764824061428</v>
      </c>
      <c r="I45" s="17">
        <f t="shared" si="2"/>
        <v>0.14900075983040739</v>
      </c>
      <c r="J45" s="48">
        <f>_xlfn.STDEV.S(G44:G46)</f>
        <v>1.1043870357062184E-2</v>
      </c>
      <c r="K45" t="s">
        <v>27</v>
      </c>
    </row>
    <row r="46" spans="2:11" ht="15" thickBot="1" x14ac:dyDescent="0.35">
      <c r="B46" s="6"/>
      <c r="C46" s="22">
        <v>24</v>
      </c>
      <c r="D46" s="22">
        <v>59</v>
      </c>
      <c r="E46" s="41">
        <v>113.16</v>
      </c>
      <c r="F46" s="42">
        <v>2.6520000000000001</v>
      </c>
      <c r="G46" s="41">
        <f t="shared" si="1"/>
        <v>6.8478778579659068</v>
      </c>
      <c r="H46" s="22">
        <f>AVERAGE($G$44:$G$46)</f>
        <v>6.8463764824061428</v>
      </c>
      <c r="I46" s="43">
        <f t="shared" si="2"/>
        <v>2.192468368893918E-2</v>
      </c>
      <c r="J46" s="8"/>
      <c r="K46" t="s">
        <v>27</v>
      </c>
    </row>
    <row r="47" spans="2:11" x14ac:dyDescent="0.3">
      <c r="B47" s="6"/>
      <c r="C47">
        <v>25</v>
      </c>
      <c r="D47">
        <v>18</v>
      </c>
      <c r="E47">
        <v>110.39</v>
      </c>
      <c r="F47" s="25">
        <v>2.5867</v>
      </c>
      <c r="G47">
        <f t="shared" si="1"/>
        <v>6.8501476416735461</v>
      </c>
      <c r="H47">
        <f>AVERAGE($G$47:$G$49)</f>
        <v>6.8494716530177655</v>
      </c>
      <c r="I47" s="17">
        <f t="shared" si="2"/>
        <v>9.8682348343576403E-3</v>
      </c>
      <c r="J47" s="8"/>
      <c r="K47" t="s">
        <v>27</v>
      </c>
    </row>
    <row r="48" spans="2:11" x14ac:dyDescent="0.3">
      <c r="B48" s="6"/>
      <c r="C48">
        <v>26</v>
      </c>
      <c r="D48">
        <v>29</v>
      </c>
      <c r="E48">
        <v>110.9</v>
      </c>
      <c r="F48" s="25">
        <v>2.6070000000000002</v>
      </c>
      <c r="G48">
        <f t="shared" si="1"/>
        <v>6.8715137894723446</v>
      </c>
      <c r="H48">
        <f>AVERAGE($G$47:$G$49)</f>
        <v>6.8494716530177655</v>
      </c>
      <c r="I48" s="17">
        <f t="shared" si="2"/>
        <v>0.32077555441057587</v>
      </c>
      <c r="J48" s="48">
        <f>_xlfn.STDEV.S(G47:G49)</f>
        <v>2.2387786275946776E-2</v>
      </c>
      <c r="K48" t="s">
        <v>27</v>
      </c>
    </row>
    <row r="49" spans="2:11" ht="15" thickBot="1" x14ac:dyDescent="0.35">
      <c r="B49" s="6"/>
      <c r="C49" s="22">
        <v>27</v>
      </c>
      <c r="D49" s="22">
        <v>1</v>
      </c>
      <c r="E49" s="22">
        <v>112.16</v>
      </c>
      <c r="F49" s="29">
        <v>2.62</v>
      </c>
      <c r="G49" s="22">
        <f t="shared" si="1"/>
        <v>6.8267535279074067</v>
      </c>
      <c r="H49" s="22">
        <f>AVERAGE($G$47:$G$49)</f>
        <v>6.8494716530177655</v>
      </c>
      <c r="I49" s="43">
        <f t="shared" si="2"/>
        <v>0.33278080155506223</v>
      </c>
      <c r="J49" s="8"/>
      <c r="K49" t="s">
        <v>27</v>
      </c>
    </row>
    <row r="50" spans="2:11" x14ac:dyDescent="0.3">
      <c r="B50" s="6"/>
      <c r="C50">
        <v>28</v>
      </c>
      <c r="D50">
        <v>5</v>
      </c>
      <c r="E50">
        <v>110.83</v>
      </c>
      <c r="F50" s="25">
        <v>2.5636999999999999</v>
      </c>
      <c r="G50">
        <f t="shared" si="1"/>
        <v>6.7618581184174928</v>
      </c>
      <c r="H50">
        <f>AVERAGE($G$50:$G$52)</f>
        <v>6.7887221331963152</v>
      </c>
      <c r="I50" s="17">
        <f t="shared" si="2"/>
        <v>0.39728746608350146</v>
      </c>
      <c r="J50" s="8"/>
      <c r="K50" t="s">
        <v>27</v>
      </c>
    </row>
    <row r="51" spans="2:11" x14ac:dyDescent="0.3">
      <c r="B51" s="6"/>
      <c r="C51">
        <v>29</v>
      </c>
      <c r="D51">
        <v>23</v>
      </c>
      <c r="E51">
        <v>111.89</v>
      </c>
      <c r="F51" s="25">
        <v>2.5988000000000002</v>
      </c>
      <c r="G51">
        <f t="shared" si="1"/>
        <v>6.7882134390879818</v>
      </c>
      <c r="H51">
        <f>AVERAGE($G$50:$G$52)</f>
        <v>6.7887221331963152</v>
      </c>
      <c r="I51" s="17">
        <f t="shared" si="2"/>
        <v>7.4937848212647575E-3</v>
      </c>
      <c r="J51" s="48">
        <f>_xlfn.STDEV.S(G50:G52)</f>
        <v>2.7121939933875249E-2</v>
      </c>
      <c r="K51" t="s">
        <v>27</v>
      </c>
    </row>
    <row r="52" spans="2:11" ht="15" thickBot="1" x14ac:dyDescent="0.35">
      <c r="B52" s="6"/>
      <c r="C52" s="22">
        <v>30</v>
      </c>
      <c r="D52" s="22">
        <v>4</v>
      </c>
      <c r="E52" s="22">
        <v>110.86</v>
      </c>
      <c r="F52" s="29">
        <v>2.585</v>
      </c>
      <c r="G52" s="22">
        <f t="shared" si="1"/>
        <v>6.8160948420834684</v>
      </c>
      <c r="H52" s="22">
        <f>AVERAGE($G$50:$G$52)</f>
        <v>6.7887221331963152</v>
      </c>
      <c r="I52" s="43">
        <f t="shared" si="2"/>
        <v>0.40158931941718945</v>
      </c>
      <c r="J52" s="8"/>
      <c r="K52" t="s">
        <v>27</v>
      </c>
    </row>
    <row r="53" spans="2:11" x14ac:dyDescent="0.3">
      <c r="B53" s="6"/>
      <c r="E53"/>
      <c r="F53" s="25"/>
      <c r="G53"/>
      <c r="H53" s="1"/>
      <c r="I53" s="17"/>
      <c r="J53" s="8"/>
    </row>
    <row r="54" spans="2:11" x14ac:dyDescent="0.3">
      <c r="B54" s="12"/>
      <c r="C54" s="13"/>
      <c r="D54" s="13"/>
      <c r="E54" s="28"/>
      <c r="F54" s="13"/>
      <c r="G54" s="14"/>
      <c r="H54" s="21"/>
      <c r="I54" s="13"/>
      <c r="J54" s="15"/>
    </row>
    <row r="56" spans="2:11" x14ac:dyDescent="0.3">
      <c r="B56" s="2"/>
      <c r="C56" s="3"/>
      <c r="D56" s="3"/>
      <c r="E56" s="24"/>
      <c r="F56" s="3"/>
      <c r="G56" s="4"/>
      <c r="H56" s="16"/>
      <c r="I56" s="3"/>
      <c r="J56" s="5"/>
    </row>
    <row r="57" spans="2:11" x14ac:dyDescent="0.3">
      <c r="B57" s="6"/>
      <c r="C57" s="7" t="s">
        <v>19</v>
      </c>
      <c r="J57" s="8"/>
    </row>
    <row r="58" spans="2:11" x14ac:dyDescent="0.3">
      <c r="B58" s="6"/>
      <c r="J58" s="8"/>
    </row>
    <row r="59" spans="2:11" x14ac:dyDescent="0.3">
      <c r="B59" s="6"/>
      <c r="C59" s="7" t="s">
        <v>9</v>
      </c>
      <c r="D59" s="7" t="s">
        <v>0</v>
      </c>
      <c r="E59" s="26" t="s">
        <v>1</v>
      </c>
      <c r="F59" s="7" t="s">
        <v>2</v>
      </c>
      <c r="G59" s="9" t="s">
        <v>4</v>
      </c>
      <c r="H59" s="18" t="s">
        <v>12</v>
      </c>
      <c r="J59" s="8"/>
    </row>
    <row r="60" spans="2:11" x14ac:dyDescent="0.3">
      <c r="B60" s="6"/>
      <c r="C60" s="45">
        <v>1</v>
      </c>
      <c r="D60" s="33">
        <v>0.18</v>
      </c>
      <c r="E60" s="33">
        <v>0.17949999999999999</v>
      </c>
      <c r="F60" s="33">
        <f>2*D60-E60-(D60+0.02)</f>
        <v>-1.949999999999999E-2</v>
      </c>
      <c r="G60" s="46">
        <f>((F60-$F$65)/$F$65)*100</f>
        <v>133.53293413173708</v>
      </c>
      <c r="H60" s="37" t="s">
        <v>20</v>
      </c>
      <c r="J60" s="8"/>
    </row>
    <row r="61" spans="2:11" x14ac:dyDescent="0.3">
      <c r="B61" s="6"/>
      <c r="C61" s="45">
        <v>2</v>
      </c>
      <c r="D61" s="33">
        <v>0.1867</v>
      </c>
      <c r="E61" s="33">
        <v>0.17599999999999999</v>
      </c>
      <c r="F61" s="33">
        <f>2*D61-E61-(D61+0.02)</f>
        <v>-9.299999999999975E-3</v>
      </c>
      <c r="G61" s="46">
        <f>((F61-$F$65)/$F$65)*100</f>
        <v>11.377245508982064</v>
      </c>
      <c r="H61" s="10" t="s">
        <v>5</v>
      </c>
      <c r="J61" s="8"/>
    </row>
    <row r="62" spans="2:11" x14ac:dyDescent="0.3">
      <c r="B62" s="6"/>
      <c r="C62" s="45">
        <v>3</v>
      </c>
      <c r="D62" s="33">
        <v>0.18720000000000001</v>
      </c>
      <c r="E62" s="33">
        <v>0.1749</v>
      </c>
      <c r="F62" s="33">
        <f>2*D62-E62-(D62+0.02)</f>
        <v>-7.6999999999999846E-3</v>
      </c>
      <c r="G62" s="46">
        <f>((F62-$F$65)/$F$65)*100</f>
        <v>-7.7844311377244635</v>
      </c>
      <c r="H62" s="10" t="s">
        <v>5</v>
      </c>
      <c r="J62" s="8"/>
    </row>
    <row r="63" spans="2:11" x14ac:dyDescent="0.3">
      <c r="B63" s="6"/>
      <c r="C63" s="45">
        <v>4</v>
      </c>
      <c r="D63" s="33">
        <v>0.18790000000000001</v>
      </c>
      <c r="E63" s="33">
        <v>0.17599999999999999</v>
      </c>
      <c r="F63" s="33">
        <f>2*D63-E63-(D63+0.02)</f>
        <v>-8.0999999999999683E-3</v>
      </c>
      <c r="G63" s="46">
        <f>((F63-$F$65)/$F$65)*100</f>
        <v>-2.9940119760479984</v>
      </c>
      <c r="H63" s="10" t="s">
        <v>5</v>
      </c>
      <c r="J63" s="8"/>
    </row>
    <row r="64" spans="2:11" x14ac:dyDescent="0.3">
      <c r="B64" s="6"/>
      <c r="C64">
        <v>5</v>
      </c>
      <c r="D64" s="25">
        <v>0.18770000000000001</v>
      </c>
      <c r="E64" s="25">
        <v>0.17599999999999999</v>
      </c>
      <c r="F64" s="33">
        <f>2*D64-E64-(D64+0.02)</f>
        <v>-8.2999999999999741E-3</v>
      </c>
      <c r="G64" s="46">
        <f>((F64-$F$65)/$F$65)*100</f>
        <v>-0.59880239520959977</v>
      </c>
      <c r="H64" s="10" t="s">
        <v>5</v>
      </c>
      <c r="J64" s="8"/>
    </row>
    <row r="65" spans="2:10" x14ac:dyDescent="0.3">
      <c r="B65" s="12"/>
      <c r="C65" s="13"/>
      <c r="D65" s="28"/>
      <c r="E65" s="47" t="s">
        <v>6</v>
      </c>
      <c r="F65" s="47">
        <f>AVERAGE(F61:F64)</f>
        <v>-8.3499999999999755E-3</v>
      </c>
      <c r="G65" s="14"/>
      <c r="H65" s="21"/>
      <c r="I65" s="13"/>
      <c r="J65" s="1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0F8A0-AF13-4DC9-9AD2-518CFC288A8C}">
  <dimension ref="B2:J66"/>
  <sheetViews>
    <sheetView topLeftCell="A32" workbookViewId="0">
      <selection activeCell="G36" sqref="G36:G53"/>
    </sheetView>
  </sheetViews>
  <sheetFormatPr defaultColWidth="8.77734375" defaultRowHeight="14.4" x14ac:dyDescent="0.3"/>
  <cols>
    <col min="4" max="4" width="16.44140625" customWidth="1"/>
    <col min="5" max="5" width="12.77734375" style="25" customWidth="1"/>
    <col min="6" max="6" width="15.77734375" customWidth="1"/>
    <col min="7" max="7" width="11.44140625" style="1" customWidth="1"/>
    <col min="8" max="8" width="11.44140625" style="17" customWidth="1"/>
    <col min="10" max="10" width="12.109375" bestFit="1" customWidth="1"/>
  </cols>
  <sheetData>
    <row r="2" spans="2:10" x14ac:dyDescent="0.3">
      <c r="B2" s="2"/>
      <c r="C2" s="3"/>
      <c r="D2" s="3"/>
      <c r="E2" s="24"/>
      <c r="F2" s="3"/>
      <c r="G2" s="4"/>
      <c r="H2" s="16"/>
      <c r="I2" s="3"/>
      <c r="J2" s="5"/>
    </row>
    <row r="3" spans="2:10" x14ac:dyDescent="0.3">
      <c r="B3" s="6"/>
      <c r="C3" s="7" t="s">
        <v>18</v>
      </c>
      <c r="J3" s="8"/>
    </row>
    <row r="4" spans="2:10" x14ac:dyDescent="0.3">
      <c r="B4" s="6"/>
      <c r="J4" s="8"/>
    </row>
    <row r="5" spans="2:10" x14ac:dyDescent="0.3">
      <c r="B5" s="6"/>
      <c r="C5" s="7" t="s">
        <v>9</v>
      </c>
      <c r="D5" s="7" t="s">
        <v>0</v>
      </c>
      <c r="E5" s="26" t="s">
        <v>1</v>
      </c>
      <c r="F5" s="7" t="s">
        <v>2</v>
      </c>
      <c r="G5" s="9" t="s">
        <v>4</v>
      </c>
      <c r="H5" s="18" t="s">
        <v>12</v>
      </c>
      <c r="J5" s="8"/>
    </row>
    <row r="6" spans="2:10" x14ac:dyDescent="0.3">
      <c r="B6" s="6"/>
      <c r="C6">
        <v>1</v>
      </c>
      <c r="D6" s="27">
        <v>0.1857</v>
      </c>
      <c r="E6" s="27">
        <v>0.17549999999999999</v>
      </c>
      <c r="F6" s="27">
        <f t="shared" ref="F6:F11" si="0">2*D6-E6-(D6+0.02)</f>
        <v>-9.7999999999999754E-3</v>
      </c>
      <c r="G6" s="11">
        <f t="shared" ref="G6:G11" si="1">((F6-$F$12)/$F$12)*100</f>
        <v>2.4390243902439308</v>
      </c>
      <c r="H6" s="10"/>
      <c r="J6" s="8"/>
    </row>
    <row r="7" spans="2:10" x14ac:dyDescent="0.3">
      <c r="B7" s="6"/>
      <c r="C7">
        <v>2</v>
      </c>
      <c r="D7" s="36">
        <v>0.18029999999999999</v>
      </c>
      <c r="E7" s="36">
        <v>0.1757</v>
      </c>
      <c r="F7" s="36">
        <f t="shared" si="0"/>
        <v>-1.5399999999999997E-2</v>
      </c>
      <c r="G7" s="38">
        <f t="shared" si="1"/>
        <v>60.975609756097981</v>
      </c>
      <c r="H7" s="37"/>
      <c r="J7" s="8"/>
    </row>
    <row r="8" spans="2:10" x14ac:dyDescent="0.3">
      <c r="B8" s="6"/>
      <c r="C8">
        <v>3</v>
      </c>
      <c r="D8" s="27">
        <v>0.18720000000000001</v>
      </c>
      <c r="E8" s="27">
        <v>0.17599999999999999</v>
      </c>
      <c r="F8" s="27">
        <f t="shared" si="0"/>
        <v>-8.7999999999999745E-3</v>
      </c>
      <c r="G8" s="11">
        <f t="shared" si="1"/>
        <v>-8.0139372822299748</v>
      </c>
      <c r="H8" s="10"/>
      <c r="J8" s="8"/>
    </row>
    <row r="9" spans="2:10" x14ac:dyDescent="0.3">
      <c r="B9" s="6"/>
      <c r="C9">
        <v>4</v>
      </c>
      <c r="D9" s="36">
        <v>0.1799</v>
      </c>
      <c r="E9" s="36">
        <v>0.1799</v>
      </c>
      <c r="F9" s="36">
        <f t="shared" si="0"/>
        <v>-1.999999999999999E-2</v>
      </c>
      <c r="G9" s="38">
        <f t="shared" si="1"/>
        <v>109.05923344947783</v>
      </c>
      <c r="H9" s="37"/>
      <c r="J9" s="8"/>
    </row>
    <row r="10" spans="2:10" x14ac:dyDescent="0.3">
      <c r="B10" s="6"/>
      <c r="C10">
        <v>5</v>
      </c>
      <c r="D10" s="27">
        <v>0.18590000000000001</v>
      </c>
      <c r="E10" s="27">
        <v>0.17599999999999999</v>
      </c>
      <c r="F10" s="27">
        <f t="shared" si="0"/>
        <v>-1.009999999999997E-2</v>
      </c>
      <c r="G10" s="11">
        <f t="shared" si="1"/>
        <v>5.5749128919860444</v>
      </c>
      <c r="H10" s="10"/>
      <c r="J10" s="8"/>
    </row>
    <row r="11" spans="2:10" x14ac:dyDescent="0.3">
      <c r="B11" s="6"/>
      <c r="C11">
        <v>6</v>
      </c>
      <c r="D11" s="36">
        <v>0.18140000000000001</v>
      </c>
      <c r="E11" s="36">
        <v>0.17599999999999999</v>
      </c>
      <c r="F11" s="36">
        <f t="shared" si="0"/>
        <v>-1.4599999999999974E-2</v>
      </c>
      <c r="G11" s="38">
        <f t="shared" si="1"/>
        <v>52.613240418118622</v>
      </c>
      <c r="H11" s="10"/>
      <c r="J11" s="8"/>
    </row>
    <row r="12" spans="2:10" x14ac:dyDescent="0.3">
      <c r="B12" s="6"/>
      <c r="D12" s="25"/>
      <c r="E12" s="26" t="s">
        <v>6</v>
      </c>
      <c r="F12" s="26">
        <f>AVERAGE(F6,F8,F10)</f>
        <v>-9.56666666666664E-3</v>
      </c>
      <c r="J12" s="8"/>
    </row>
    <row r="13" spans="2:10" x14ac:dyDescent="0.3">
      <c r="B13" s="12"/>
      <c r="C13" s="13"/>
      <c r="D13" s="28"/>
      <c r="E13" s="28"/>
      <c r="F13" s="13"/>
      <c r="G13" s="14"/>
      <c r="H13" s="21"/>
      <c r="I13" s="13"/>
      <c r="J13" s="15"/>
    </row>
    <row r="14" spans="2:10" x14ac:dyDescent="0.3">
      <c r="D14" s="25"/>
    </row>
    <row r="15" spans="2:10" x14ac:dyDescent="0.3">
      <c r="B15" s="2"/>
      <c r="C15" s="3"/>
      <c r="D15" s="24"/>
      <c r="E15" s="24"/>
      <c r="F15" s="3"/>
      <c r="G15" s="4"/>
      <c r="H15" s="16"/>
      <c r="I15" s="3"/>
      <c r="J15" s="5"/>
    </row>
    <row r="16" spans="2:10" x14ac:dyDescent="0.3">
      <c r="B16" s="6"/>
      <c r="C16" s="7" t="s">
        <v>7</v>
      </c>
      <c r="D16" s="25"/>
      <c r="J16" s="8"/>
    </row>
    <row r="17" spans="2:10" x14ac:dyDescent="0.3">
      <c r="B17" s="6"/>
      <c r="D17" s="25"/>
      <c r="J17" s="8"/>
    </row>
    <row r="18" spans="2:10" x14ac:dyDescent="0.3">
      <c r="B18" s="6"/>
      <c r="C18" s="7" t="s">
        <v>9</v>
      </c>
      <c r="D18" s="26" t="s">
        <v>8</v>
      </c>
      <c r="E18" s="9" t="s">
        <v>4</v>
      </c>
      <c r="F18" s="7" t="s">
        <v>12</v>
      </c>
      <c r="J18" s="8"/>
    </row>
    <row r="19" spans="2:10" x14ac:dyDescent="0.3">
      <c r="B19" s="6"/>
      <c r="C19">
        <v>1</v>
      </c>
      <c r="D19" s="27">
        <v>1.9619</v>
      </c>
      <c r="E19" s="11">
        <f>((D19-$D$24)/$D$24)*100</f>
        <v>0.19662419243635917</v>
      </c>
      <c r="F19" s="10"/>
      <c r="J19" s="8"/>
    </row>
    <row r="20" spans="2:10" x14ac:dyDescent="0.3">
      <c r="B20" s="6"/>
      <c r="C20">
        <v>2</v>
      </c>
      <c r="D20" s="27">
        <v>1.956</v>
      </c>
      <c r="E20" s="11">
        <f t="shared" ref="E20:E23" si="2">((D20-$D$24)/$D$24)*100</f>
        <v>-0.10469599857000002</v>
      </c>
      <c r="F20" s="10"/>
      <c r="J20" s="8"/>
    </row>
    <row r="21" spans="2:10" x14ac:dyDescent="0.3">
      <c r="B21" s="6"/>
      <c r="C21">
        <v>3</v>
      </c>
      <c r="D21" s="27">
        <v>1.9558</v>
      </c>
      <c r="E21" s="11">
        <f t="shared" si="2"/>
        <v>-0.11491024233292631</v>
      </c>
      <c r="F21" s="10"/>
      <c r="J21" s="8"/>
    </row>
    <row r="22" spans="2:10" x14ac:dyDescent="0.3">
      <c r="B22" s="6"/>
      <c r="C22">
        <v>4</v>
      </c>
      <c r="D22" s="27">
        <v>1.9584999999999999</v>
      </c>
      <c r="E22" s="11">
        <f t="shared" si="2"/>
        <v>2.2982048466589796E-2</v>
      </c>
      <c r="F22" s="10"/>
      <c r="J22" s="8"/>
    </row>
    <row r="23" spans="2:10" x14ac:dyDescent="0.3">
      <c r="B23" s="6"/>
      <c r="C23">
        <v>5</v>
      </c>
      <c r="D23" s="36">
        <v>1.9711000000000001</v>
      </c>
      <c r="E23" s="38">
        <f t="shared" si="2"/>
        <v>0.66647940553102469</v>
      </c>
      <c r="F23" s="37"/>
      <c r="J23" s="8"/>
    </row>
    <row r="24" spans="2:10" x14ac:dyDescent="0.3">
      <c r="B24" s="6"/>
      <c r="C24" s="39" t="s">
        <v>3</v>
      </c>
      <c r="D24" s="40">
        <f>AVERAGE(D19:D22)</f>
        <v>1.9580499999999998</v>
      </c>
      <c r="J24" s="8"/>
    </row>
    <row r="25" spans="2:10" x14ac:dyDescent="0.3">
      <c r="B25" s="12"/>
      <c r="C25" s="13"/>
      <c r="D25" s="13"/>
      <c r="E25" s="28"/>
      <c r="F25" s="13"/>
      <c r="G25" s="14"/>
      <c r="H25" s="21"/>
      <c r="I25" s="13"/>
      <c r="J25" s="15"/>
    </row>
    <row r="27" spans="2:10" x14ac:dyDescent="0.3">
      <c r="B27" s="2"/>
      <c r="C27" s="3"/>
      <c r="D27" s="3"/>
      <c r="E27" s="24"/>
      <c r="F27" s="3"/>
      <c r="G27" s="4"/>
      <c r="H27" s="16"/>
      <c r="I27" s="3"/>
      <c r="J27" s="5"/>
    </row>
    <row r="28" spans="2:10" x14ac:dyDescent="0.3">
      <c r="B28" s="6"/>
      <c r="C28" s="7" t="s">
        <v>17</v>
      </c>
      <c r="J28" s="8"/>
    </row>
    <row r="29" spans="2:10" x14ac:dyDescent="0.3">
      <c r="B29" s="6"/>
      <c r="D29" s="7">
        <f>(10*0.01)/($D$24-$F$12)</f>
        <v>5.0822907578542575E-2</v>
      </c>
      <c r="J29" s="8"/>
    </row>
    <row r="30" spans="2:10" x14ac:dyDescent="0.3">
      <c r="B30" s="12"/>
      <c r="C30" s="13"/>
      <c r="D30" s="13"/>
      <c r="E30" s="28"/>
      <c r="F30" s="13"/>
      <c r="G30" s="14"/>
      <c r="H30" s="21"/>
      <c r="I30" s="13"/>
      <c r="J30" s="15"/>
    </row>
    <row r="32" spans="2:10" x14ac:dyDescent="0.3">
      <c r="B32" s="2"/>
      <c r="C32" s="3"/>
      <c r="D32" s="3"/>
      <c r="E32" s="24"/>
      <c r="F32" s="3"/>
      <c r="G32" s="4"/>
      <c r="H32" s="16"/>
      <c r="I32" s="3"/>
      <c r="J32" s="5"/>
    </row>
    <row r="33" spans="2:10" x14ac:dyDescent="0.3">
      <c r="B33" s="6"/>
      <c r="C33" s="7" t="s">
        <v>10</v>
      </c>
      <c r="J33" s="8"/>
    </row>
    <row r="34" spans="2:10" x14ac:dyDescent="0.3">
      <c r="B34" s="6"/>
      <c r="C34" s="7"/>
      <c r="J34" s="8"/>
    </row>
    <row r="35" spans="2:10" ht="15" thickBot="1" x14ac:dyDescent="0.35">
      <c r="B35" s="6"/>
      <c r="C35" s="30" t="s">
        <v>11</v>
      </c>
      <c r="D35" s="30" t="s">
        <v>21</v>
      </c>
      <c r="E35" s="30" t="s">
        <v>13</v>
      </c>
      <c r="F35" s="31" t="s">
        <v>8</v>
      </c>
      <c r="G35" s="30" t="s">
        <v>15</v>
      </c>
      <c r="H35" s="30" t="s">
        <v>14</v>
      </c>
      <c r="I35" s="32" t="s">
        <v>16</v>
      </c>
      <c r="J35" s="8" t="s">
        <v>22</v>
      </c>
    </row>
    <row r="36" spans="2:10" x14ac:dyDescent="0.3">
      <c r="B36" s="6"/>
      <c r="C36">
        <v>31</v>
      </c>
      <c r="D36">
        <v>29</v>
      </c>
      <c r="E36">
        <v>110.9</v>
      </c>
      <c r="F36" s="25">
        <v>2.6263999999999998</v>
      </c>
      <c r="G36">
        <f>(((F36-$F$12)*$D$29*5598)-1.7)/(E36-2)</f>
        <v>6.8709826500285196</v>
      </c>
      <c r="H36">
        <f>AVERAGE($G$36:$G$38)</f>
        <v>6.8581698039175691</v>
      </c>
      <c r="I36" s="17">
        <f>(ABS(H36-G36)/G36)*100</f>
        <v>0.18647763738564058</v>
      </c>
      <c r="J36" s="44"/>
    </row>
    <row r="37" spans="2:10" x14ac:dyDescent="0.3">
      <c r="B37" s="6"/>
      <c r="C37">
        <v>32</v>
      </c>
      <c r="D37">
        <v>3</v>
      </c>
      <c r="E37">
        <v>110.93</v>
      </c>
      <c r="F37" s="33">
        <v>2.6097000000000001</v>
      </c>
      <c r="G37">
        <f>(((F37-$F$12)*$D$29*5598)-1.7)/(E37-2)</f>
        <v>6.8254727784492202</v>
      </c>
      <c r="H37">
        <f>AVERAGE($G$36:$G$38)</f>
        <v>6.8581698039175691</v>
      </c>
      <c r="I37" s="17">
        <f>(ABS(H37-G37)/G37)*100</f>
        <v>0.47904411210292575</v>
      </c>
      <c r="J37" s="48">
        <f>_xlfn.STDEV.S(G36:G38)</f>
        <v>2.8536337261970753E-2</v>
      </c>
    </row>
    <row r="38" spans="2:10" ht="15" thickBot="1" x14ac:dyDescent="0.35">
      <c r="B38" s="6"/>
      <c r="C38" s="22">
        <v>33</v>
      </c>
      <c r="D38" s="22">
        <v>28</v>
      </c>
      <c r="E38" s="22">
        <v>111.09</v>
      </c>
      <c r="F38" s="29">
        <v>2.6337000000000002</v>
      </c>
      <c r="G38" s="22">
        <f t="shared" ref="G38:G53" si="3">(((F38-$F$12)*$D$29*5598)-1.7)/(E38-2)</f>
        <v>6.8780539832749659</v>
      </c>
      <c r="H38" s="22">
        <f>AVERAGE($G$36:$G$38)</f>
        <v>6.8581698039175691</v>
      </c>
      <c r="I38" s="23">
        <f>(ABS(H38-G38)/G38)*100</f>
        <v>0.28909600601780866</v>
      </c>
      <c r="J38" s="44"/>
    </row>
    <row r="39" spans="2:10" x14ac:dyDescent="0.3">
      <c r="B39" s="6"/>
      <c r="C39">
        <v>34</v>
      </c>
      <c r="D39">
        <v>1</v>
      </c>
      <c r="E39">
        <v>112.16</v>
      </c>
      <c r="F39" s="25">
        <v>2.9152999999999998</v>
      </c>
      <c r="G39">
        <f t="shared" si="3"/>
        <v>7.5385255801468443</v>
      </c>
      <c r="H39">
        <f>AVERAGE($G$39:$G$41)</f>
        <v>7.534485875212134</v>
      </c>
      <c r="I39" s="17">
        <f>(ABS(H39-G39)/G39)*100</f>
        <v>5.3587467360316311E-2</v>
      </c>
      <c r="J39" s="44"/>
    </row>
    <row r="40" spans="2:10" x14ac:dyDescent="0.3">
      <c r="B40" s="6"/>
      <c r="C40">
        <v>35</v>
      </c>
      <c r="D40">
        <v>35</v>
      </c>
      <c r="E40">
        <v>110.91</v>
      </c>
      <c r="F40" s="25">
        <v>2.8895</v>
      </c>
      <c r="G40">
        <f t="shared" si="3"/>
        <v>7.5576504148752122</v>
      </c>
      <c r="H40">
        <f>AVERAGE($G$39:$G$41)</f>
        <v>7.534485875212134</v>
      </c>
      <c r="I40" s="17">
        <f t="shared" ref="I40:I53" si="4">(ABS(H40-G40)/G40)*100</f>
        <v>0.30650451385638305</v>
      </c>
      <c r="J40" s="48">
        <f>_xlfn.STDEV.S(G39:G41)</f>
        <v>2.5426226990040227E-2</v>
      </c>
    </row>
    <row r="41" spans="2:10" ht="15" thickBot="1" x14ac:dyDescent="0.35">
      <c r="B41" s="6"/>
      <c r="C41" s="22">
        <v>36</v>
      </c>
      <c r="D41" s="22">
        <v>2</v>
      </c>
      <c r="E41" s="22">
        <v>110.5</v>
      </c>
      <c r="F41" s="29">
        <v>2.8593999999999999</v>
      </c>
      <c r="G41" s="22">
        <f t="shared" si="3"/>
        <v>7.5072816306143464</v>
      </c>
      <c r="H41" s="22">
        <f>AVERAGE($G$39:$G$41)</f>
        <v>7.534485875212134</v>
      </c>
      <c r="I41" s="23">
        <f t="shared" si="4"/>
        <v>0.36237144064037691</v>
      </c>
      <c r="J41" s="44"/>
    </row>
    <row r="42" spans="2:10" x14ac:dyDescent="0.3">
      <c r="B42" s="6"/>
      <c r="C42">
        <v>37</v>
      </c>
      <c r="D42">
        <v>18</v>
      </c>
      <c r="E42">
        <v>110.39</v>
      </c>
      <c r="F42" s="25">
        <v>2.9312</v>
      </c>
      <c r="G42">
        <f t="shared" si="3"/>
        <v>7.7033640873817575</v>
      </c>
      <c r="H42">
        <f>AVERAGE($G$42:$G$44)</f>
        <v>7.695829823378328</v>
      </c>
      <c r="I42" s="17">
        <f t="shared" si="4"/>
        <v>9.7804854060718038E-2</v>
      </c>
      <c r="J42" s="8"/>
    </row>
    <row r="43" spans="2:10" x14ac:dyDescent="0.3">
      <c r="B43" s="6"/>
      <c r="C43">
        <v>38</v>
      </c>
      <c r="D43">
        <v>9</v>
      </c>
      <c r="E43">
        <v>112.17</v>
      </c>
      <c r="F43" s="25">
        <v>2.9636</v>
      </c>
      <c r="G43">
        <f t="shared" si="3"/>
        <v>7.6625728279744791</v>
      </c>
      <c r="H43">
        <f>AVERAGE($G$42:$G$44)</f>
        <v>7.695829823378328</v>
      </c>
      <c r="I43" s="17">
        <f t="shared" si="4"/>
        <v>0.4340186534010404</v>
      </c>
      <c r="J43" s="48">
        <f>_xlfn.STDEV.S(G42:G44)</f>
        <v>3.0203077558942405E-2</v>
      </c>
    </row>
    <row r="44" spans="2:10" ht="15" thickBot="1" x14ac:dyDescent="0.35">
      <c r="B44" s="6"/>
      <c r="C44" s="22">
        <v>39</v>
      </c>
      <c r="D44" s="22">
        <v>10</v>
      </c>
      <c r="E44" s="22">
        <v>110.68</v>
      </c>
      <c r="F44" s="29">
        <v>2.9460000000000002</v>
      </c>
      <c r="G44" s="22">
        <f t="shared" si="3"/>
        <v>7.7215525547787447</v>
      </c>
      <c r="H44" s="22">
        <f>AVERAGE($G$42:$G$44)</f>
        <v>7.695829823378328</v>
      </c>
      <c r="I44" s="23">
        <f t="shared" si="4"/>
        <v>0.33312900764364173</v>
      </c>
      <c r="J44" s="8"/>
    </row>
    <row r="45" spans="2:10" x14ac:dyDescent="0.3">
      <c r="B45" s="6"/>
      <c r="C45">
        <v>40</v>
      </c>
      <c r="D45">
        <v>5</v>
      </c>
      <c r="E45">
        <v>110.83</v>
      </c>
      <c r="F45" s="25">
        <v>2.9302000000000001</v>
      </c>
      <c r="G45">
        <f t="shared" si="3"/>
        <v>7.6696051345647707</v>
      </c>
      <c r="H45">
        <f>AVERAGE($G$45:$G$47)</f>
        <v>7.7213106838368333</v>
      </c>
      <c r="I45" s="17">
        <f t="shared" si="4"/>
        <v>0.67416181621971805</v>
      </c>
      <c r="J45" s="8"/>
    </row>
    <row r="46" spans="2:10" x14ac:dyDescent="0.3">
      <c r="B46" s="6"/>
      <c r="C46">
        <v>41</v>
      </c>
      <c r="D46">
        <v>22</v>
      </c>
      <c r="E46">
        <v>112.3</v>
      </c>
      <c r="F46" s="25">
        <v>3.0125999999999999</v>
      </c>
      <c r="G46">
        <f t="shared" si="3"/>
        <v>7.7799317647557364</v>
      </c>
      <c r="H46">
        <f>AVERAGE($G$45:$G$47)</f>
        <v>7.7213106838368333</v>
      </c>
      <c r="I46" s="17">
        <f t="shared" si="4"/>
        <v>0.75349093914249354</v>
      </c>
      <c r="J46" s="48">
        <f>_xlfn.STDEV.S(G45:G47)</f>
        <v>5.5487473953968677E-2</v>
      </c>
    </row>
    <row r="47" spans="2:10" ht="15" thickBot="1" x14ac:dyDescent="0.35">
      <c r="B47" s="6"/>
      <c r="C47" s="22">
        <v>42</v>
      </c>
      <c r="D47" s="22">
        <v>25</v>
      </c>
      <c r="E47" s="41">
        <v>112.02</v>
      </c>
      <c r="F47" s="42">
        <v>2.9796</v>
      </c>
      <c r="G47" s="41">
        <f t="shared" si="3"/>
        <v>7.7143951521899954</v>
      </c>
      <c r="H47" s="22">
        <f>AVERAGE($G$45:$G$47)</f>
        <v>7.7213106838368333</v>
      </c>
      <c r="I47" s="43">
        <f t="shared" si="4"/>
        <v>8.9644508874745427E-2</v>
      </c>
      <c r="J47" s="8"/>
    </row>
    <row r="48" spans="2:10" x14ac:dyDescent="0.3">
      <c r="B48" s="6"/>
      <c r="C48">
        <v>43</v>
      </c>
      <c r="D48">
        <v>23</v>
      </c>
      <c r="E48">
        <v>111.89</v>
      </c>
      <c r="F48" s="25">
        <v>3.0055000000000001</v>
      </c>
      <c r="G48">
        <f t="shared" si="3"/>
        <v>7.7905767270226818</v>
      </c>
      <c r="H48">
        <f>AVERAGE($G$48:$G$50)</f>
        <v>7.7719987488026758</v>
      </c>
      <c r="I48" s="17">
        <f t="shared" si="4"/>
        <v>0.23846730314028858</v>
      </c>
      <c r="J48" s="8"/>
    </row>
    <row r="49" spans="2:10" x14ac:dyDescent="0.3">
      <c r="B49" s="6"/>
      <c r="C49">
        <v>44</v>
      </c>
      <c r="D49">
        <v>36</v>
      </c>
      <c r="E49">
        <v>112.15</v>
      </c>
      <c r="F49" s="25">
        <v>2.9964</v>
      </c>
      <c r="G49">
        <f t="shared" si="3"/>
        <v>7.7486833058487328</v>
      </c>
      <c r="H49">
        <f>AVERAGE($G$48:$G$50)</f>
        <v>7.7719987488026758</v>
      </c>
      <c r="I49" s="17">
        <f t="shared" si="4"/>
        <v>0.30089554616775316</v>
      </c>
      <c r="J49" s="48">
        <f>_xlfn.STDEV.S(G48:G50)</f>
        <v>2.1344726831080487E-2</v>
      </c>
    </row>
    <row r="50" spans="2:10" ht="15" thickBot="1" x14ac:dyDescent="0.35">
      <c r="B50" s="6"/>
      <c r="C50" s="22">
        <v>45</v>
      </c>
      <c r="D50" s="22">
        <v>4</v>
      </c>
      <c r="E50" s="22">
        <v>110.86</v>
      </c>
      <c r="F50" s="29">
        <v>2.972</v>
      </c>
      <c r="G50" s="22">
        <f t="shared" si="3"/>
        <v>7.7767362135366138</v>
      </c>
      <c r="H50" s="22">
        <f>AVERAGE($G$48:$G$50)</f>
        <v>7.7719987488026758</v>
      </c>
      <c r="I50" s="43">
        <f t="shared" si="4"/>
        <v>6.0918418779483605E-2</v>
      </c>
      <c r="J50" s="8"/>
    </row>
    <row r="51" spans="2:10" x14ac:dyDescent="0.3">
      <c r="B51" s="6"/>
      <c r="C51">
        <v>46</v>
      </c>
      <c r="D51">
        <v>75</v>
      </c>
      <c r="E51">
        <v>112.85</v>
      </c>
      <c r="F51" s="25">
        <v>3.0918000000000001</v>
      </c>
      <c r="G51">
        <f t="shared" si="3"/>
        <v>7.9446044138315974</v>
      </c>
      <c r="H51">
        <f>AVERAGE($G$51:$G$53)</f>
        <v>7.9378398214198667</v>
      </c>
      <c r="I51" s="17">
        <f t="shared" si="4"/>
        <v>8.5147001151543611E-2</v>
      </c>
      <c r="J51" s="8"/>
    </row>
    <row r="52" spans="2:10" x14ac:dyDescent="0.3">
      <c r="B52" s="6"/>
      <c r="C52">
        <v>47</v>
      </c>
      <c r="D52">
        <v>27</v>
      </c>
      <c r="E52">
        <v>110.91</v>
      </c>
      <c r="F52" s="25">
        <v>3.0438999999999998</v>
      </c>
      <c r="G52">
        <f t="shared" si="3"/>
        <v>7.9609910144055656</v>
      </c>
      <c r="H52">
        <f>AVERAGE($G$51:$G$53)</f>
        <v>7.9378398214198667</v>
      </c>
      <c r="I52" s="17">
        <f t="shared" si="4"/>
        <v>0.29080792760356555</v>
      </c>
      <c r="J52" s="48">
        <f>_xlfn.STDEV.S(G51:G53)</f>
        <v>2.7172519786568681E-2</v>
      </c>
    </row>
    <row r="53" spans="2:10" ht="15" thickBot="1" x14ac:dyDescent="0.35">
      <c r="B53" s="6"/>
      <c r="C53" s="22">
        <v>48</v>
      </c>
      <c r="D53" s="22">
        <v>31</v>
      </c>
      <c r="E53" s="22">
        <v>110.45</v>
      </c>
      <c r="F53" s="29">
        <v>3.0108000000000001</v>
      </c>
      <c r="G53" s="22">
        <f t="shared" si="3"/>
        <v>7.9079240360224379</v>
      </c>
      <c r="H53" s="22">
        <f>AVERAGE($G$51:$G$53)</f>
        <v>7.9378398214198667</v>
      </c>
      <c r="I53" s="43">
        <f t="shared" si="4"/>
        <v>0.37830137544512826</v>
      </c>
      <c r="J53" s="8"/>
    </row>
    <row r="54" spans="2:10" x14ac:dyDescent="0.3">
      <c r="B54" s="6"/>
      <c r="E54"/>
      <c r="F54" s="25"/>
      <c r="G54"/>
      <c r="H54" s="1"/>
      <c r="I54" s="17"/>
      <c r="J54" s="8"/>
    </row>
    <row r="55" spans="2:10" x14ac:dyDescent="0.3">
      <c r="B55" s="12"/>
      <c r="C55" s="13"/>
      <c r="D55" s="13"/>
      <c r="E55" s="28"/>
      <c r="F55" s="13"/>
      <c r="G55" s="14"/>
      <c r="H55" s="21"/>
      <c r="I55" s="13"/>
      <c r="J55" s="15"/>
    </row>
    <row r="57" spans="2:10" x14ac:dyDescent="0.3">
      <c r="B57" s="2"/>
      <c r="C57" s="3"/>
      <c r="D57" s="3"/>
      <c r="E57" s="24"/>
      <c r="F57" s="3"/>
      <c r="G57" s="4"/>
      <c r="H57" s="16"/>
      <c r="I57" s="3"/>
      <c r="J57" s="5"/>
    </row>
    <row r="58" spans="2:10" x14ac:dyDescent="0.3">
      <c r="B58" s="6"/>
      <c r="C58" s="7" t="s">
        <v>19</v>
      </c>
      <c r="J58" s="8"/>
    </row>
    <row r="59" spans="2:10" x14ac:dyDescent="0.3">
      <c r="B59" s="6"/>
      <c r="J59" s="8"/>
    </row>
    <row r="60" spans="2:10" x14ac:dyDescent="0.3">
      <c r="B60" s="6"/>
      <c r="C60" s="7" t="s">
        <v>9</v>
      </c>
      <c r="D60" s="7" t="s">
        <v>0</v>
      </c>
      <c r="E60" s="26" t="s">
        <v>1</v>
      </c>
      <c r="F60" s="7" t="s">
        <v>2</v>
      </c>
      <c r="G60" s="9" t="s">
        <v>4</v>
      </c>
      <c r="H60" s="18" t="s">
        <v>12</v>
      </c>
      <c r="J60" s="8"/>
    </row>
    <row r="61" spans="2:10" x14ac:dyDescent="0.3">
      <c r="B61" s="6"/>
      <c r="C61" s="45">
        <v>1</v>
      </c>
      <c r="D61" s="33">
        <v>0.1797</v>
      </c>
      <c r="E61" s="33">
        <v>0.1767</v>
      </c>
      <c r="F61" s="33">
        <f>2*D61-E61-(D61+0.02)</f>
        <v>-1.6999999999999987E-2</v>
      </c>
      <c r="G61" s="46">
        <f>((F61-$F$66)/$F$66)*100</f>
        <v>4.6798029556650302</v>
      </c>
      <c r="H61" s="19"/>
      <c r="J61" s="8"/>
    </row>
    <row r="62" spans="2:10" x14ac:dyDescent="0.3">
      <c r="B62" s="6"/>
      <c r="C62" s="45">
        <v>2</v>
      </c>
      <c r="D62" s="33">
        <v>0.188</v>
      </c>
      <c r="E62" s="33">
        <v>0.18229999999999999</v>
      </c>
      <c r="F62" s="33">
        <f>2*D62-E62-(D62+0.02)</f>
        <v>-1.4299999999999979E-2</v>
      </c>
      <c r="G62" s="46">
        <f>((F62-$F$66)/$F$66)*100</f>
        <v>-11.945812807881829</v>
      </c>
      <c r="H62" s="35"/>
      <c r="J62" s="8"/>
    </row>
    <row r="63" spans="2:10" x14ac:dyDescent="0.3">
      <c r="B63" s="6"/>
      <c r="C63" s="45">
        <v>3</v>
      </c>
      <c r="D63" s="33">
        <v>0.1812</v>
      </c>
      <c r="E63" s="33">
        <v>0.1759</v>
      </c>
      <c r="F63" s="33">
        <f>2*D63-E63-(D63+0.02)</f>
        <v>-1.4699999999999991E-2</v>
      </c>
      <c r="G63" s="46">
        <f>((F63-$F$66)/$F$66)*100</f>
        <v>-9.4827586206896388</v>
      </c>
      <c r="H63" s="34"/>
      <c r="J63" s="8"/>
    </row>
    <row r="64" spans="2:10" x14ac:dyDescent="0.3">
      <c r="B64" s="6"/>
      <c r="C64" s="45">
        <v>4</v>
      </c>
      <c r="D64" s="33">
        <v>0.18790000000000001</v>
      </c>
      <c r="E64" s="33">
        <v>0.1812</v>
      </c>
      <c r="F64" s="33">
        <f>2*D64-E64-(D64+0.02)</f>
        <v>-1.3299999999999979E-2</v>
      </c>
      <c r="G64" s="46">
        <f>((F64-$F$66)/$F$66)*100</f>
        <v>-18.103448275862135</v>
      </c>
      <c r="H64" s="20"/>
      <c r="J64" s="8"/>
    </row>
    <row r="65" spans="2:10" x14ac:dyDescent="0.3">
      <c r="B65" s="6"/>
      <c r="C65">
        <v>5</v>
      </c>
      <c r="D65" s="25">
        <v>0.18</v>
      </c>
      <c r="E65" s="25">
        <v>0.18190000000000001</v>
      </c>
      <c r="F65" s="33">
        <f>2*D65-E65-(D65+0.02)</f>
        <v>-2.1900000000000003E-2</v>
      </c>
      <c r="G65" s="46">
        <f>((F65-$F$66)/$F$66)*100</f>
        <v>34.852216748768598</v>
      </c>
      <c r="J65" s="8"/>
    </row>
    <row r="66" spans="2:10" x14ac:dyDescent="0.3">
      <c r="B66" s="12"/>
      <c r="C66" s="13"/>
      <c r="D66" s="28"/>
      <c r="E66" s="47" t="s">
        <v>6</v>
      </c>
      <c r="F66" s="47">
        <f>AVERAGE(F61:F65)</f>
        <v>-1.6239999999999987E-2</v>
      </c>
      <c r="G66" s="14"/>
      <c r="H66" s="21"/>
      <c r="I66" s="13"/>
      <c r="J6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CACAB-8BDA-4DB2-A1B3-92A7E3339197}">
  <dimension ref="B2:K71"/>
  <sheetViews>
    <sheetView topLeftCell="B3" workbookViewId="0">
      <selection activeCell="F12" sqref="F12"/>
    </sheetView>
  </sheetViews>
  <sheetFormatPr defaultColWidth="8.77734375" defaultRowHeight="14.4" x14ac:dyDescent="0.3"/>
  <cols>
    <col min="4" max="4" width="16.44140625" customWidth="1"/>
    <col min="5" max="5" width="12.77734375" style="25" customWidth="1"/>
    <col min="6" max="6" width="15.77734375" customWidth="1"/>
    <col min="7" max="7" width="11.44140625" style="1" customWidth="1"/>
    <col min="8" max="8" width="11.44140625" style="17" customWidth="1"/>
    <col min="10" max="10" width="9.5546875" bestFit="1" customWidth="1"/>
  </cols>
  <sheetData>
    <row r="2" spans="2:10" x14ac:dyDescent="0.3">
      <c r="B2" s="2"/>
      <c r="C2" s="3"/>
      <c r="D2" s="3"/>
      <c r="E2" s="24"/>
      <c r="F2" s="3"/>
      <c r="G2" s="4"/>
      <c r="H2" s="16"/>
      <c r="I2" s="3"/>
      <c r="J2" s="5"/>
    </row>
    <row r="3" spans="2:10" x14ac:dyDescent="0.3">
      <c r="B3" s="6"/>
      <c r="C3" s="7" t="s">
        <v>18</v>
      </c>
      <c r="J3" s="8"/>
    </row>
    <row r="4" spans="2:10" x14ac:dyDescent="0.3">
      <c r="B4" s="6"/>
      <c r="J4" s="8"/>
    </row>
    <row r="5" spans="2:10" x14ac:dyDescent="0.3">
      <c r="B5" s="6"/>
      <c r="C5" s="7" t="s">
        <v>9</v>
      </c>
      <c r="D5" s="7" t="s">
        <v>0</v>
      </c>
      <c r="E5" s="26" t="s">
        <v>1</v>
      </c>
      <c r="F5" s="7" t="s">
        <v>2</v>
      </c>
      <c r="G5" s="9" t="s">
        <v>4</v>
      </c>
      <c r="H5" s="18" t="s">
        <v>12</v>
      </c>
      <c r="J5" s="8"/>
    </row>
    <row r="6" spans="2:10" x14ac:dyDescent="0.3">
      <c r="B6" s="6"/>
      <c r="C6">
        <v>1</v>
      </c>
      <c r="D6" s="36">
        <v>0.19600000000000001</v>
      </c>
      <c r="E6" s="36">
        <v>0.16930000000000001</v>
      </c>
      <c r="F6" s="36">
        <f>2*D6-E6-(D6+0.02)</f>
        <v>6.7000000000000115E-3</v>
      </c>
      <c r="G6" s="38">
        <f>((F6-$F$11)/$F$11)*100</f>
        <v>-158.43023255813964</v>
      </c>
      <c r="H6" s="37"/>
      <c r="J6" s="8"/>
    </row>
    <row r="7" spans="2:10" x14ac:dyDescent="0.3">
      <c r="B7" s="6"/>
      <c r="C7">
        <v>2</v>
      </c>
      <c r="D7" s="33">
        <v>0.1867</v>
      </c>
      <c r="E7" s="33">
        <v>0.17760000000000001</v>
      </c>
      <c r="F7" s="33">
        <f>2*D7-E7-(D7+0.02)</f>
        <v>-1.0899999999999993E-2</v>
      </c>
      <c r="G7" s="46">
        <f>((F7-$F$11)/$F$11)*100</f>
        <v>-4.9418604651162967</v>
      </c>
      <c r="H7" s="10"/>
      <c r="J7" s="8"/>
    </row>
    <row r="8" spans="2:10" x14ac:dyDescent="0.3">
      <c r="B8" s="6"/>
      <c r="C8">
        <v>3</v>
      </c>
      <c r="D8" s="33">
        <v>0.1875</v>
      </c>
      <c r="E8" s="33">
        <v>0.17810000000000001</v>
      </c>
      <c r="F8" s="33">
        <f>2*D8-E8-(D8+0.02)</f>
        <v>-1.0599999999999998E-2</v>
      </c>
      <c r="G8" s="46">
        <f>((F8-$F$11)/$F$11)*100</f>
        <v>-7.5581395348836944</v>
      </c>
      <c r="H8" s="10"/>
      <c r="J8" s="8"/>
    </row>
    <row r="9" spans="2:10" x14ac:dyDescent="0.3">
      <c r="B9" s="6"/>
      <c r="C9">
        <v>4</v>
      </c>
      <c r="D9" s="36">
        <v>0.17949999999999999</v>
      </c>
      <c r="E9" s="36">
        <v>0.1825</v>
      </c>
      <c r="F9" s="36">
        <f>2*D9-E9-(D9+0.02)</f>
        <v>-2.2999999999999993E-2</v>
      </c>
      <c r="G9" s="38">
        <f>((F9-$F$11)/$F$11)*100</f>
        <v>100.58139534883723</v>
      </c>
      <c r="H9" s="10"/>
      <c r="J9" s="8"/>
    </row>
    <row r="10" spans="2:10" x14ac:dyDescent="0.3">
      <c r="B10" s="6"/>
      <c r="C10">
        <v>5</v>
      </c>
      <c r="D10" s="33">
        <v>0.18779999999999999</v>
      </c>
      <c r="E10" s="33">
        <v>0.1807</v>
      </c>
      <c r="F10" s="33">
        <f>2*D10-E10-(D10+0.02)</f>
        <v>-1.2899999999999995E-2</v>
      </c>
      <c r="G10" s="46">
        <f>((F10-$F$11)/$F$11)*100</f>
        <v>12.500000000000005</v>
      </c>
      <c r="H10" s="10"/>
      <c r="J10" s="8"/>
    </row>
    <row r="11" spans="2:10" x14ac:dyDescent="0.3">
      <c r="B11" s="6"/>
      <c r="D11" s="25"/>
      <c r="E11" s="26" t="s">
        <v>6</v>
      </c>
      <c r="F11" s="26">
        <f>AVERAGE(F7:F8,F10)</f>
        <v>-1.1466666666666661E-2</v>
      </c>
      <c r="J11" s="8"/>
    </row>
    <row r="12" spans="2:10" x14ac:dyDescent="0.3">
      <c r="B12" s="12"/>
      <c r="C12" s="13"/>
      <c r="D12" s="28"/>
      <c r="E12" s="28"/>
      <c r="F12" s="13"/>
      <c r="G12" s="14"/>
      <c r="H12" s="21"/>
      <c r="I12" s="13"/>
      <c r="J12" s="15"/>
    </row>
    <row r="13" spans="2:10" x14ac:dyDescent="0.3">
      <c r="D13" s="25"/>
    </row>
    <row r="14" spans="2:10" x14ac:dyDescent="0.3">
      <c r="B14" s="2"/>
      <c r="C14" s="3"/>
      <c r="D14" s="24"/>
      <c r="E14" s="24"/>
      <c r="F14" s="3"/>
      <c r="G14" s="4"/>
      <c r="H14" s="16"/>
      <c r="I14" s="3"/>
      <c r="J14" s="5"/>
    </row>
    <row r="15" spans="2:10" x14ac:dyDescent="0.3">
      <c r="B15" s="6"/>
      <c r="C15" s="7" t="s">
        <v>7</v>
      </c>
      <c r="D15" s="25"/>
      <c r="J15" s="8"/>
    </row>
    <row r="16" spans="2:10" x14ac:dyDescent="0.3">
      <c r="B16" s="6"/>
      <c r="D16" s="25"/>
      <c r="J16" s="8"/>
    </row>
    <row r="17" spans="2:10" x14ac:dyDescent="0.3">
      <c r="B17" s="6"/>
      <c r="C17" s="7" t="s">
        <v>9</v>
      </c>
      <c r="D17" s="26" t="s">
        <v>8</v>
      </c>
      <c r="E17" s="9" t="s">
        <v>4</v>
      </c>
      <c r="F17" s="7" t="s">
        <v>12</v>
      </c>
      <c r="J17" s="8"/>
    </row>
    <row r="18" spans="2:10" x14ac:dyDescent="0.3">
      <c r="B18" s="6"/>
      <c r="C18">
        <v>1</v>
      </c>
      <c r="D18" s="27">
        <v>1.9619</v>
      </c>
      <c r="E18" s="11">
        <f>((D18-$D$23)/$D$23)*100</f>
        <v>0.19662419243635917</v>
      </c>
      <c r="F18" s="10"/>
      <c r="G18" s="1" t="s">
        <v>28</v>
      </c>
      <c r="J18" s="8"/>
    </row>
    <row r="19" spans="2:10" x14ac:dyDescent="0.3">
      <c r="B19" s="6"/>
      <c r="C19">
        <v>2</v>
      </c>
      <c r="D19" s="27">
        <v>1.956</v>
      </c>
      <c r="E19" s="11">
        <f t="shared" ref="E19:E22" si="0">((D19-$D$23)/$D$23)*100</f>
        <v>-0.10469599857000002</v>
      </c>
      <c r="F19" s="10"/>
      <c r="G19" s="1" t="s">
        <v>28</v>
      </c>
      <c r="J19" s="8"/>
    </row>
    <row r="20" spans="2:10" x14ac:dyDescent="0.3">
      <c r="B20" s="6"/>
      <c r="C20">
        <v>3</v>
      </c>
      <c r="D20" s="27">
        <v>1.9558</v>
      </c>
      <c r="E20" s="11">
        <f t="shared" si="0"/>
        <v>-0.11491024233292631</v>
      </c>
      <c r="F20" s="10"/>
      <c r="G20" s="1" t="s">
        <v>28</v>
      </c>
      <c r="J20" s="8"/>
    </row>
    <row r="21" spans="2:10" x14ac:dyDescent="0.3">
      <c r="B21" s="6"/>
      <c r="C21">
        <v>4</v>
      </c>
      <c r="D21" s="27">
        <v>1.9584999999999999</v>
      </c>
      <c r="E21" s="11">
        <f t="shared" si="0"/>
        <v>2.2982048466589796E-2</v>
      </c>
      <c r="F21" s="10"/>
      <c r="G21" s="1" t="s">
        <v>28</v>
      </c>
      <c r="J21" s="8"/>
    </row>
    <row r="22" spans="2:10" x14ac:dyDescent="0.3">
      <c r="B22" s="6"/>
      <c r="C22">
        <v>5</v>
      </c>
      <c r="D22" s="36">
        <v>1.9711000000000001</v>
      </c>
      <c r="E22" s="38">
        <f t="shared" si="0"/>
        <v>0.66647940553102469</v>
      </c>
      <c r="F22" s="10"/>
      <c r="G22" s="1" t="s">
        <v>28</v>
      </c>
      <c r="J22" s="8"/>
    </row>
    <row r="23" spans="2:10" x14ac:dyDescent="0.3">
      <c r="B23" s="6"/>
      <c r="C23" s="39" t="s">
        <v>3</v>
      </c>
      <c r="D23" s="40">
        <f>AVERAGE(D18:D21)</f>
        <v>1.9580499999999998</v>
      </c>
      <c r="J23" s="8"/>
    </row>
    <row r="24" spans="2:10" x14ac:dyDescent="0.3">
      <c r="B24" s="12"/>
      <c r="C24" s="13"/>
      <c r="D24" s="13"/>
      <c r="E24" s="28"/>
      <c r="F24" s="13"/>
      <c r="G24" s="14"/>
      <c r="H24" s="21"/>
      <c r="I24" s="13"/>
      <c r="J24" s="15"/>
    </row>
    <row r="26" spans="2:10" x14ac:dyDescent="0.3">
      <c r="B26" s="2"/>
      <c r="C26" s="3"/>
      <c r="D26" s="3"/>
      <c r="E26" s="24"/>
      <c r="F26" s="3"/>
      <c r="G26" s="4"/>
      <c r="H26" s="16"/>
      <c r="I26" s="3"/>
      <c r="J26" s="5"/>
    </row>
    <row r="27" spans="2:10" x14ac:dyDescent="0.3">
      <c r="B27" s="6"/>
      <c r="C27" s="7" t="s">
        <v>17</v>
      </c>
      <c r="J27" s="8"/>
    </row>
    <row r="28" spans="2:10" x14ac:dyDescent="0.3">
      <c r="B28" s="6"/>
      <c r="D28" s="7">
        <f>(10*0.01)/($D$23-$F$11)</f>
        <v>5.0773878531957931E-2</v>
      </c>
      <c r="J28" s="8"/>
    </row>
    <row r="29" spans="2:10" x14ac:dyDescent="0.3">
      <c r="B29" s="12"/>
      <c r="C29" s="13"/>
      <c r="D29" s="13"/>
      <c r="E29" s="28"/>
      <c r="F29" s="13"/>
      <c r="G29" s="14"/>
      <c r="H29" s="21"/>
      <c r="I29" s="13"/>
      <c r="J29" s="15"/>
    </row>
    <row r="31" spans="2:10" x14ac:dyDescent="0.3">
      <c r="B31" s="2"/>
      <c r="C31" s="3"/>
      <c r="D31" s="3"/>
      <c r="E31" s="24"/>
      <c r="F31" s="3"/>
      <c r="G31" s="4"/>
      <c r="H31" s="16"/>
      <c r="I31" s="3"/>
      <c r="J31" s="5"/>
    </row>
    <row r="32" spans="2:10" x14ac:dyDescent="0.3">
      <c r="B32" s="6"/>
      <c r="C32" s="7" t="s">
        <v>10</v>
      </c>
      <c r="J32" s="8"/>
    </row>
    <row r="33" spans="2:10" x14ac:dyDescent="0.3">
      <c r="B33" s="6"/>
      <c r="C33" s="7"/>
      <c r="J33" s="8"/>
    </row>
    <row r="34" spans="2:10" ht="15" thickBot="1" x14ac:dyDescent="0.35">
      <c r="B34" s="6"/>
      <c r="C34" s="30" t="s">
        <v>11</v>
      </c>
      <c r="D34" s="30" t="s">
        <v>21</v>
      </c>
      <c r="E34" s="30" t="s">
        <v>13</v>
      </c>
      <c r="F34" s="31" t="s">
        <v>8</v>
      </c>
      <c r="G34" s="30" t="s">
        <v>15</v>
      </c>
      <c r="H34" s="30" t="s">
        <v>14</v>
      </c>
      <c r="I34" s="32" t="s">
        <v>16</v>
      </c>
      <c r="J34" s="8" t="s">
        <v>22</v>
      </c>
    </row>
    <row r="35" spans="2:10" x14ac:dyDescent="0.3">
      <c r="B35" s="6"/>
      <c r="C35">
        <v>49</v>
      </c>
      <c r="D35">
        <v>2</v>
      </c>
      <c r="E35">
        <v>110.5</v>
      </c>
      <c r="F35" s="25">
        <v>2.5874000000000001</v>
      </c>
      <c r="G35">
        <f>(((F35-$F$11)*$D$28*5598)-1.7)/(E35-2)</f>
        <v>6.7924563821380932</v>
      </c>
      <c r="H35">
        <f>AVERAGE($G$35:$G$37)</f>
        <v>6.7889506017905328</v>
      </c>
      <c r="I35" s="17">
        <f>(ABS(H35-G35)/G35)*100</f>
        <v>5.1612850349388742E-2</v>
      </c>
      <c r="J35" s="44"/>
    </row>
    <row r="36" spans="2:10" x14ac:dyDescent="0.3">
      <c r="B36" s="6"/>
      <c r="C36">
        <v>50</v>
      </c>
      <c r="D36">
        <v>59</v>
      </c>
      <c r="E36">
        <v>113.16</v>
      </c>
      <c r="F36" s="33">
        <v>2.6518999999999999</v>
      </c>
      <c r="G36">
        <f>(((F36-$F$11)*$D$28*5598)-1.7)/(E36-2)</f>
        <v>6.7948407031071945</v>
      </c>
      <c r="H36">
        <f>AVERAGE($G$35:$G$37)</f>
        <v>6.7889506017905328</v>
      </c>
      <c r="I36" s="17">
        <f>(ABS(H36-G36)/G36)*100</f>
        <v>8.6684906593442426E-2</v>
      </c>
      <c r="J36" s="48">
        <f>_xlfn.STDEV.S(G35:G37)</f>
        <v>8.2239401023448799E-3</v>
      </c>
    </row>
    <row r="37" spans="2:10" ht="15" thickBot="1" x14ac:dyDescent="0.35">
      <c r="B37" s="6"/>
      <c r="C37" s="22">
        <v>51</v>
      </c>
      <c r="D37" s="22">
        <v>26</v>
      </c>
      <c r="E37" s="22">
        <v>112.09</v>
      </c>
      <c r="F37" s="29">
        <v>2.6204000000000001</v>
      </c>
      <c r="G37" s="22">
        <f t="shared" ref="G37:G58" si="1">(((F37-$F$11)*$D$28*5598)-1.7)/(E37-2)</f>
        <v>6.7795547201263124</v>
      </c>
      <c r="H37" s="22">
        <f>AVERAGE($G$35:$G$37)</f>
        <v>6.7889506017905328</v>
      </c>
      <c r="I37" s="23">
        <f>(ABS(H37-G37)/G37)*100</f>
        <v>0.13859142749194128</v>
      </c>
      <c r="J37" s="44"/>
    </row>
    <row r="38" spans="2:10" x14ac:dyDescent="0.3">
      <c r="B38" s="6"/>
      <c r="C38">
        <v>52</v>
      </c>
      <c r="D38">
        <v>35</v>
      </c>
      <c r="E38">
        <v>110.91</v>
      </c>
      <c r="F38" s="25">
        <v>2.6438999999999999</v>
      </c>
      <c r="G38">
        <f t="shared" si="1"/>
        <v>6.9143387676174859</v>
      </c>
      <c r="H38">
        <f>AVERAGE($G$38:$G$40)</f>
        <v>6.9070346457264913</v>
      </c>
      <c r="I38" s="17">
        <f>(ABS(H38-G38)/G38)*100</f>
        <v>0.10563731596725673</v>
      </c>
      <c r="J38" s="44"/>
    </row>
    <row r="39" spans="2:10" x14ac:dyDescent="0.3">
      <c r="B39" s="6"/>
      <c r="C39">
        <v>53</v>
      </c>
      <c r="D39">
        <v>73</v>
      </c>
      <c r="E39">
        <v>113.15</v>
      </c>
      <c r="F39" s="25">
        <v>2.6993999999999998</v>
      </c>
      <c r="G39">
        <f t="shared" si="1"/>
        <v>6.9169187649881767</v>
      </c>
      <c r="H39">
        <f>AVERAGE($G$38:$G$40)</f>
        <v>6.9070346457264913</v>
      </c>
      <c r="I39" s="17">
        <f t="shared" ref="I39:I58" si="2">(ABS(H39-G39)/G39)*100</f>
        <v>0.1428977207556133</v>
      </c>
      <c r="J39" s="48">
        <f>_xlfn.STDEV.S(G38:G40)</f>
        <v>1.4941245665946826E-2</v>
      </c>
    </row>
    <row r="40" spans="2:10" ht="15" thickBot="1" x14ac:dyDescent="0.35">
      <c r="B40" s="6"/>
      <c r="C40" s="22">
        <v>54</v>
      </c>
      <c r="D40" s="22">
        <v>6</v>
      </c>
      <c r="E40" s="22">
        <v>110.93</v>
      </c>
      <c r="F40" s="29">
        <v>2.6349999999999998</v>
      </c>
      <c r="G40" s="22">
        <f t="shared" si="1"/>
        <v>6.889846404573813</v>
      </c>
      <c r="H40" s="22">
        <f>AVERAGE($G$38:$G$40)</f>
        <v>6.9070346457264913</v>
      </c>
      <c r="I40" s="23">
        <f t="shared" si="2"/>
        <v>0.24947205123858593</v>
      </c>
      <c r="J40" s="44"/>
    </row>
    <row r="41" spans="2:10" x14ac:dyDescent="0.3">
      <c r="B41" s="6"/>
      <c r="C41">
        <v>55</v>
      </c>
      <c r="D41">
        <v>1</v>
      </c>
      <c r="E41">
        <v>112.16</v>
      </c>
      <c r="F41" s="25">
        <v>2.6675</v>
      </c>
      <c r="G41">
        <f t="shared" si="1"/>
        <v>6.8967730069075639</v>
      </c>
      <c r="H41">
        <f>AVERAGE($G$41:$G$43)</f>
        <v>6.8978072369884273</v>
      </c>
      <c r="I41" s="17">
        <f t="shared" si="2"/>
        <v>1.499585501549208E-2</v>
      </c>
      <c r="J41" s="8"/>
    </row>
    <row r="42" spans="2:10" x14ac:dyDescent="0.3">
      <c r="B42" s="6"/>
      <c r="C42">
        <v>56</v>
      </c>
      <c r="D42">
        <v>20</v>
      </c>
      <c r="E42">
        <v>110.43</v>
      </c>
      <c r="F42" s="25">
        <v>2.6320999999999999</v>
      </c>
      <c r="G42">
        <f t="shared" si="1"/>
        <v>6.9140154528392683</v>
      </c>
      <c r="H42">
        <f>AVERAGE($G$41:$G$43)</f>
        <v>6.8978072369884273</v>
      </c>
      <c r="I42" s="17">
        <f t="shared" si="2"/>
        <v>0.23442550803361323</v>
      </c>
      <c r="J42" s="48">
        <f>_xlfn.STDEV.S(G41:G43)</f>
        <v>1.5716643042886769E-2</v>
      </c>
    </row>
    <row r="43" spans="2:10" ht="15" thickBot="1" x14ac:dyDescent="0.35">
      <c r="B43" s="6"/>
      <c r="C43" s="22">
        <v>57</v>
      </c>
      <c r="D43" s="22">
        <v>78</v>
      </c>
      <c r="E43" s="22">
        <v>112.44</v>
      </c>
      <c r="F43" s="29">
        <v>2.6688000000000001</v>
      </c>
      <c r="G43" s="22">
        <f t="shared" si="1"/>
        <v>6.8826332512184516</v>
      </c>
      <c r="H43" s="22">
        <f>AVERAGE($G$41:$G$43)</f>
        <v>6.8978072369884273</v>
      </c>
      <c r="I43" s="23">
        <f t="shared" si="2"/>
        <v>0.22046773692742466</v>
      </c>
      <c r="J43" s="8"/>
    </row>
    <row r="44" spans="2:10" x14ac:dyDescent="0.3">
      <c r="B44" s="6"/>
      <c r="C44">
        <v>58</v>
      </c>
      <c r="D44">
        <v>28</v>
      </c>
      <c r="E44">
        <v>111.09</v>
      </c>
      <c r="F44" s="25">
        <v>2.6120000000000001</v>
      </c>
      <c r="G44">
        <f t="shared" si="1"/>
        <v>6.81981509665159</v>
      </c>
      <c r="H44">
        <f>AVERAGE($G$44:$G$46)</f>
        <v>6.8181587387498794</v>
      </c>
      <c r="I44" s="17">
        <f>(ABS(H44-G44)/G44)*100</f>
        <v>2.4287431231439619E-2</v>
      </c>
      <c r="J44" s="8"/>
    </row>
    <row r="45" spans="2:10" x14ac:dyDescent="0.3">
      <c r="B45" s="6"/>
      <c r="C45">
        <v>59</v>
      </c>
      <c r="D45">
        <v>74</v>
      </c>
      <c r="E45">
        <v>112.68</v>
      </c>
      <c r="F45" s="25">
        <v>2.6520000000000001</v>
      </c>
      <c r="G45">
        <f t="shared" si="1"/>
        <v>6.8245655563299401</v>
      </c>
      <c r="H45">
        <f>AVERAGE($G$44:$G$46)</f>
        <v>6.8181587387498794</v>
      </c>
      <c r="I45" s="17">
        <f t="shared" si="2"/>
        <v>9.3878760884906529E-2</v>
      </c>
      <c r="J45" s="48">
        <f>_xlfn.STDEV.S(G44:G46)</f>
        <v>7.3758264571697641E-3</v>
      </c>
    </row>
    <row r="46" spans="2:10" ht="15" thickBot="1" x14ac:dyDescent="0.35">
      <c r="B46" s="6"/>
      <c r="C46" s="22">
        <v>60</v>
      </c>
      <c r="D46" s="22">
        <v>84</v>
      </c>
      <c r="E46" s="41">
        <v>115.29</v>
      </c>
      <c r="F46" s="42">
        <v>2.7088999999999999</v>
      </c>
      <c r="G46" s="41">
        <f t="shared" si="1"/>
        <v>6.8100955632681082</v>
      </c>
      <c r="H46" s="22">
        <f>AVERAGE($G$44:$G$46)</f>
        <v>6.8181587387498794</v>
      </c>
      <c r="I46" s="43">
        <f t="shared" si="2"/>
        <v>0.11840032796693702</v>
      </c>
      <c r="J46" s="8"/>
    </row>
    <row r="47" spans="2:10" x14ac:dyDescent="0.3">
      <c r="B47" s="6"/>
      <c r="C47">
        <v>61</v>
      </c>
      <c r="D47">
        <v>75</v>
      </c>
      <c r="E47">
        <v>112.85</v>
      </c>
      <c r="F47" s="25">
        <v>3.0825</v>
      </c>
      <c r="G47">
        <f t="shared" si="1"/>
        <v>7.9179509772668117</v>
      </c>
      <c r="H47">
        <f>AVERAGE($G$47:$G$49)</f>
        <v>7.8994083903193042</v>
      </c>
      <c r="I47" s="17">
        <f t="shared" si="2"/>
        <v>0.23418415952239499</v>
      </c>
      <c r="J47" s="8"/>
    </row>
    <row r="48" spans="2:10" x14ac:dyDescent="0.3">
      <c r="B48" s="6"/>
      <c r="C48">
        <v>62</v>
      </c>
      <c r="D48">
        <v>27</v>
      </c>
      <c r="E48">
        <v>110.91</v>
      </c>
      <c r="F48" s="25">
        <v>3.0108999999999999</v>
      </c>
      <c r="G48">
        <f t="shared" si="1"/>
        <v>7.8721315059522352</v>
      </c>
      <c r="H48">
        <f>AVERAGE($G$47:$G$49)</f>
        <v>7.8994083903193042</v>
      </c>
      <c r="I48" s="17">
        <f t="shared" si="2"/>
        <v>0.34649934832064899</v>
      </c>
      <c r="J48" s="48">
        <f>_xlfn.STDEV.S(G47:G49)</f>
        <v>2.412616735925581E-2</v>
      </c>
    </row>
    <row r="49" spans="2:11" ht="15" thickBot="1" x14ac:dyDescent="0.35">
      <c r="B49" s="6"/>
      <c r="C49" s="22">
        <v>63</v>
      </c>
      <c r="D49" s="22">
        <v>31</v>
      </c>
      <c r="E49" s="22">
        <v>110.45</v>
      </c>
      <c r="F49" s="29">
        <v>3.0118999999999998</v>
      </c>
      <c r="G49" s="22">
        <f t="shared" si="1"/>
        <v>7.908142687738863</v>
      </c>
      <c r="H49" s="22">
        <f>AVERAGE($G$47:$G$49)</f>
        <v>7.8994083903193042</v>
      </c>
      <c r="I49" s="43">
        <f t="shared" si="2"/>
        <v>0.1104468870181215</v>
      </c>
      <c r="J49" s="8"/>
    </row>
    <row r="50" spans="2:11" x14ac:dyDescent="0.3">
      <c r="B50" s="6"/>
      <c r="C50">
        <v>64</v>
      </c>
      <c r="D50">
        <v>23</v>
      </c>
      <c r="E50">
        <v>111.89</v>
      </c>
      <c r="F50" s="25">
        <v>3.0127000000000002</v>
      </c>
      <c r="G50">
        <f t="shared" si="1"/>
        <v>7.8065834946118615</v>
      </c>
      <c r="H50">
        <f>AVERAGE($G$50:$G$52)</f>
        <v>7.7889402742097671</v>
      </c>
      <c r="I50" s="17">
        <f t="shared" si="2"/>
        <v>0.2260043771295325</v>
      </c>
      <c r="J50" s="8"/>
    </row>
    <row r="51" spans="2:11" x14ac:dyDescent="0.3">
      <c r="B51" s="6"/>
      <c r="C51">
        <v>65</v>
      </c>
      <c r="D51">
        <v>36</v>
      </c>
      <c r="E51">
        <v>112.15</v>
      </c>
      <c r="F51" s="25">
        <v>3.0045000000000002</v>
      </c>
      <c r="G51">
        <f t="shared" si="1"/>
        <v>7.7669973346556329</v>
      </c>
      <c r="H51">
        <f>AVERAGE($G$50:$G$52)</f>
        <v>7.7889402742097671</v>
      </c>
      <c r="I51" s="17">
        <f t="shared" si="2"/>
        <v>0.28251509056436502</v>
      </c>
      <c r="J51" s="48">
        <f>_xlfn.STDEV.S(G50:G52)</f>
        <v>2.0140300484596228E-2</v>
      </c>
    </row>
    <row r="52" spans="2:11" ht="15" thickBot="1" x14ac:dyDescent="0.35">
      <c r="B52" s="6"/>
      <c r="C52" s="22">
        <v>66</v>
      </c>
      <c r="D52" s="22">
        <v>4</v>
      </c>
      <c r="E52" s="22">
        <v>110.86</v>
      </c>
      <c r="F52" s="29">
        <v>2.9792999999999998</v>
      </c>
      <c r="G52" s="22">
        <f t="shared" si="1"/>
        <v>7.7932399933618033</v>
      </c>
      <c r="H52" s="22">
        <f>AVERAGE($G$50:$G$52)</f>
        <v>7.7889402742097671</v>
      </c>
      <c r="I52" s="43">
        <f t="shared" si="2"/>
        <v>5.5172420658142839E-2</v>
      </c>
      <c r="J52" s="8"/>
    </row>
    <row r="53" spans="2:11" x14ac:dyDescent="0.3">
      <c r="B53" s="6"/>
      <c r="C53">
        <v>67</v>
      </c>
      <c r="D53">
        <v>5</v>
      </c>
      <c r="E53">
        <v>110.83</v>
      </c>
      <c r="F53" s="25">
        <v>2.9634999999999998</v>
      </c>
      <c r="G53">
        <f t="shared" si="1"/>
        <v>7.7541232873235311</v>
      </c>
      <c r="H53">
        <f>AVERAGE($G$53,$G$55)</f>
        <v>7.7500358301717709</v>
      </c>
      <c r="I53" s="17">
        <f t="shared" si="2"/>
        <v>5.2713337153696881E-2</v>
      </c>
      <c r="J53" s="8"/>
    </row>
    <row r="54" spans="2:11" x14ac:dyDescent="0.3">
      <c r="B54" s="6"/>
      <c r="C54" s="37">
        <v>68</v>
      </c>
      <c r="D54" s="37">
        <v>22</v>
      </c>
      <c r="E54" s="37">
        <v>112.3</v>
      </c>
      <c r="F54" s="36">
        <v>3.0926999999999998</v>
      </c>
      <c r="G54" s="37">
        <f t="shared" si="1"/>
        <v>7.9837174431971842</v>
      </c>
      <c r="H54" s="37">
        <f>AVERAGE($G$53,$G$55)</f>
        <v>7.7500358301717709</v>
      </c>
      <c r="I54" s="49">
        <f t="shared" si="2"/>
        <v>2.9269774974880933</v>
      </c>
      <c r="J54" s="50">
        <f>_xlfn.STDEV.S(G53,G55)</f>
        <v>5.7805373396381437E-3</v>
      </c>
      <c r="K54" s="37" t="s">
        <v>23</v>
      </c>
    </row>
    <row r="55" spans="2:11" ht="15" thickBot="1" x14ac:dyDescent="0.35">
      <c r="B55" s="6"/>
      <c r="C55" s="22">
        <v>69</v>
      </c>
      <c r="D55" s="22">
        <v>25</v>
      </c>
      <c r="E55" s="22">
        <v>112.02</v>
      </c>
      <c r="F55" s="29">
        <v>2.9927999999999999</v>
      </c>
      <c r="G55" s="22">
        <f t="shared" si="1"/>
        <v>7.7459483730200107</v>
      </c>
      <c r="H55" s="22">
        <f>AVERAGE($G$53,$G$55)</f>
        <v>7.7500358301717709</v>
      </c>
      <c r="I55" s="43">
        <f t="shared" si="2"/>
        <v>5.2768969723542683E-2</v>
      </c>
      <c r="J55" s="8"/>
    </row>
    <row r="56" spans="2:11" x14ac:dyDescent="0.3">
      <c r="B56" s="6"/>
      <c r="C56">
        <v>70</v>
      </c>
      <c r="D56">
        <v>29</v>
      </c>
      <c r="E56">
        <v>110.9</v>
      </c>
      <c r="F56" s="25">
        <v>2.9134000000000002</v>
      </c>
      <c r="G56">
        <f t="shared" si="1"/>
        <v>7.6183765430773436</v>
      </c>
      <c r="H56">
        <f>AVERAGE($G$56:$G$58)</f>
        <v>7.6852031463361143</v>
      </c>
      <c r="I56" s="17">
        <f t="shared" si="2"/>
        <v>0.87717642834935317</v>
      </c>
      <c r="J56" s="8"/>
    </row>
    <row r="57" spans="2:11" x14ac:dyDescent="0.3">
      <c r="B57" s="6"/>
      <c r="C57">
        <v>71</v>
      </c>
      <c r="D57">
        <v>3</v>
      </c>
      <c r="E57">
        <v>110.93</v>
      </c>
      <c r="F57" s="25">
        <v>2.9300999999999999</v>
      </c>
      <c r="G57">
        <f t="shared" si="1"/>
        <v>7.6598538769291133</v>
      </c>
      <c r="H57">
        <f>AVERAGE($G$56:$G$58)</f>
        <v>7.6852031463361143</v>
      </c>
      <c r="I57" s="17">
        <f t="shared" si="2"/>
        <v>0.33093672300134908</v>
      </c>
      <c r="J57" s="48">
        <f>_xlfn.STDEV.S(G56:G58)</f>
        <v>8.2476578082115046E-2</v>
      </c>
    </row>
    <row r="58" spans="2:11" ht="15" thickBot="1" x14ac:dyDescent="0.35">
      <c r="B58" s="6"/>
      <c r="C58" s="22">
        <v>72</v>
      </c>
      <c r="D58" s="22">
        <v>10</v>
      </c>
      <c r="E58" s="22">
        <v>110.68</v>
      </c>
      <c r="F58" s="29">
        <v>2.9683000000000002</v>
      </c>
      <c r="G58" s="22">
        <f t="shared" si="1"/>
        <v>7.7773790190018861</v>
      </c>
      <c r="H58" s="22">
        <f>AVERAGE($G$56:$G$58)</f>
        <v>7.6852031463361143</v>
      </c>
      <c r="I58" s="43">
        <f t="shared" si="2"/>
        <v>1.1851791257770179</v>
      </c>
      <c r="J58" s="8"/>
    </row>
    <row r="59" spans="2:11" x14ac:dyDescent="0.3">
      <c r="B59" s="6"/>
      <c r="E59"/>
      <c r="F59" s="25"/>
      <c r="G59"/>
      <c r="H59" s="1"/>
      <c r="I59" s="17"/>
      <c r="J59" s="8"/>
    </row>
    <row r="60" spans="2:11" x14ac:dyDescent="0.3">
      <c r="B60" s="12"/>
      <c r="C60" s="13"/>
      <c r="D60" s="13"/>
      <c r="E60" s="28"/>
      <c r="F60" s="13"/>
      <c r="G60" s="14"/>
      <c r="H60" s="21"/>
      <c r="I60" s="13"/>
      <c r="J60" s="15"/>
    </row>
    <row r="62" spans="2:11" x14ac:dyDescent="0.3">
      <c r="B62" s="2"/>
      <c r="C62" s="3"/>
      <c r="D62" s="3"/>
      <c r="E62" s="24"/>
      <c r="F62" s="3"/>
      <c r="G62" s="4"/>
      <c r="H62" s="16"/>
      <c r="I62" s="3"/>
      <c r="J62" s="5"/>
    </row>
    <row r="63" spans="2:11" x14ac:dyDescent="0.3">
      <c r="B63" s="6"/>
      <c r="C63" s="7" t="s">
        <v>19</v>
      </c>
      <c r="J63" s="8"/>
    </row>
    <row r="64" spans="2:11" x14ac:dyDescent="0.3">
      <c r="B64" s="6"/>
      <c r="J64" s="8"/>
    </row>
    <row r="65" spans="2:10" x14ac:dyDescent="0.3">
      <c r="B65" s="6"/>
      <c r="C65" s="7" t="s">
        <v>9</v>
      </c>
      <c r="D65" s="7" t="s">
        <v>0</v>
      </c>
      <c r="E65" s="26" t="s">
        <v>1</v>
      </c>
      <c r="F65" s="7" t="s">
        <v>2</v>
      </c>
      <c r="G65" s="9" t="s">
        <v>4</v>
      </c>
      <c r="H65" s="18" t="s">
        <v>12</v>
      </c>
      <c r="J65" s="8"/>
    </row>
    <row r="66" spans="2:10" x14ac:dyDescent="0.3">
      <c r="B66" s="6"/>
      <c r="C66" s="45">
        <v>1</v>
      </c>
      <c r="D66" s="33">
        <v>0.188</v>
      </c>
      <c r="E66" s="33">
        <v>0.17879999999999999</v>
      </c>
      <c r="F66" s="33">
        <f>2*D66-E66-(D66+0.02)</f>
        <v>-1.0799999999999976E-2</v>
      </c>
      <c r="G66" s="46">
        <f>((F66-$F$71)/$F$71)*100</f>
        <v>-22.967189728958733</v>
      </c>
      <c r="H66" s="19"/>
      <c r="J66" s="8"/>
    </row>
    <row r="67" spans="2:10" x14ac:dyDescent="0.3">
      <c r="B67" s="6"/>
      <c r="C67" s="45">
        <v>2</v>
      </c>
      <c r="D67" s="33">
        <v>0.188</v>
      </c>
      <c r="E67" s="33">
        <v>0.18329999999999999</v>
      </c>
      <c r="F67" s="33">
        <f>2*D67-E67-(D67+0.02)</f>
        <v>-1.529999999999998E-2</v>
      </c>
      <c r="G67" s="46">
        <f>((F67-$F$71)/$F$71)*100</f>
        <v>9.129814550641898</v>
      </c>
      <c r="H67" s="35"/>
      <c r="J67" s="8"/>
    </row>
    <row r="68" spans="2:10" x14ac:dyDescent="0.3">
      <c r="B68" s="6"/>
      <c r="C68" s="45">
        <v>3</v>
      </c>
      <c r="D68" s="33">
        <v>0.188</v>
      </c>
      <c r="E68" s="33">
        <v>0.18240000000000001</v>
      </c>
      <c r="F68" s="33">
        <f>2*D68-E68-(D68+0.02)</f>
        <v>-1.4399999999999996E-2</v>
      </c>
      <c r="G68" s="46">
        <f>((F68-$F$71)/$F$71)*100</f>
        <v>2.7104136947218911</v>
      </c>
      <c r="H68" s="34"/>
      <c r="J68" s="8"/>
    </row>
    <row r="69" spans="2:10" x14ac:dyDescent="0.3">
      <c r="B69" s="6"/>
      <c r="C69" s="45">
        <v>4</v>
      </c>
      <c r="D69" s="33">
        <v>0.188</v>
      </c>
      <c r="E69" s="33">
        <v>0.18260000000000001</v>
      </c>
      <c r="F69" s="33">
        <f>2*D69-E69-(D69+0.02)</f>
        <v>-1.4600000000000002E-2</v>
      </c>
      <c r="G69" s="46">
        <f>((F69-$F$71)/$F$71)*100</f>
        <v>4.1369472182597367</v>
      </c>
      <c r="H69" s="20"/>
      <c r="J69" s="8"/>
    </row>
    <row r="70" spans="2:10" x14ac:dyDescent="0.3">
      <c r="B70" s="6"/>
      <c r="C70">
        <v>5</v>
      </c>
      <c r="D70" s="33">
        <v>0.188</v>
      </c>
      <c r="E70" s="25">
        <v>0.183</v>
      </c>
      <c r="F70" s="33">
        <f>2*D70-E70-(D70+0.02)</f>
        <v>-1.4999999999999986E-2</v>
      </c>
      <c r="G70" s="46">
        <f>((F70-$F$71)/$F$71)*100</f>
        <v>6.9900142653352288</v>
      </c>
      <c r="J70" s="8"/>
    </row>
    <row r="71" spans="2:10" x14ac:dyDescent="0.3">
      <c r="B71" s="12"/>
      <c r="C71" s="13"/>
      <c r="D71" s="28"/>
      <c r="E71" s="47" t="s">
        <v>6</v>
      </c>
      <c r="F71" s="47">
        <f>AVERAGE(F66:F70)</f>
        <v>-1.4019999999999987E-2</v>
      </c>
      <c r="G71" s="14"/>
      <c r="H71" s="21"/>
      <c r="I71" s="13"/>
      <c r="J71" s="15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4315C-A921-411F-8B66-931E76A77252}">
  <dimension ref="B2:J62"/>
  <sheetViews>
    <sheetView tabSelected="1" topLeftCell="B27" workbookViewId="0">
      <selection activeCell="F61" sqref="F61:G61"/>
    </sheetView>
  </sheetViews>
  <sheetFormatPr defaultColWidth="8.77734375" defaultRowHeight="14.4" x14ac:dyDescent="0.3"/>
  <cols>
    <col min="4" max="4" width="16.44140625" customWidth="1"/>
    <col min="5" max="5" width="12.77734375" style="25" customWidth="1"/>
    <col min="6" max="6" width="15.77734375" customWidth="1"/>
    <col min="7" max="7" width="11.44140625" style="1" customWidth="1"/>
    <col min="8" max="8" width="11.44140625" style="17" customWidth="1"/>
    <col min="10" max="10" width="9.5546875" bestFit="1" customWidth="1"/>
  </cols>
  <sheetData>
    <row r="2" spans="2:10" x14ac:dyDescent="0.3">
      <c r="B2" s="2"/>
      <c r="C2" s="3"/>
      <c r="D2" s="3"/>
      <c r="E2" s="24"/>
      <c r="F2" s="3"/>
      <c r="G2" s="4"/>
      <c r="H2" s="16"/>
      <c r="I2" s="3"/>
      <c r="J2" s="5"/>
    </row>
    <row r="3" spans="2:10" x14ac:dyDescent="0.3">
      <c r="B3" s="6"/>
      <c r="C3" s="7" t="s">
        <v>18</v>
      </c>
      <c r="J3" s="8"/>
    </row>
    <row r="4" spans="2:10" x14ac:dyDescent="0.3">
      <c r="B4" s="6"/>
      <c r="J4" s="8"/>
    </row>
    <row r="5" spans="2:10" x14ac:dyDescent="0.3">
      <c r="B5" s="6"/>
      <c r="C5" s="7" t="s">
        <v>9</v>
      </c>
      <c r="D5" s="7" t="s">
        <v>0</v>
      </c>
      <c r="E5" s="26" t="s">
        <v>1</v>
      </c>
      <c r="F5" s="7" t="s">
        <v>2</v>
      </c>
      <c r="G5" s="9" t="s">
        <v>4</v>
      </c>
      <c r="H5" s="18" t="s">
        <v>12</v>
      </c>
      <c r="J5" s="8"/>
    </row>
    <row r="6" spans="2:10" x14ac:dyDescent="0.3">
      <c r="B6" s="6"/>
      <c r="C6">
        <v>1</v>
      </c>
      <c r="D6" s="33">
        <v>0.188</v>
      </c>
      <c r="E6" s="33">
        <v>0.18260000000000001</v>
      </c>
      <c r="F6" s="33">
        <f>2*D6-E6-(D6+0.02)</f>
        <v>-1.4600000000000002E-2</v>
      </c>
      <c r="G6" s="46">
        <f>((F6-$F$11)/$F$11)*100</f>
        <v>14.779874213836566</v>
      </c>
      <c r="H6" s="37"/>
      <c r="J6" s="8"/>
    </row>
    <row r="7" spans="2:10" x14ac:dyDescent="0.3">
      <c r="B7" s="6"/>
      <c r="C7">
        <v>2</v>
      </c>
      <c r="D7" s="33">
        <v>0.1875</v>
      </c>
      <c r="E7" s="33">
        <v>0.1797</v>
      </c>
      <c r="F7" s="33">
        <f>2*D7-E7-(D7+0.02)</f>
        <v>-1.2199999999999989E-2</v>
      </c>
      <c r="G7" s="46">
        <f>((F7-$F$11)/$F$11)*100</f>
        <v>-4.0880503144654359</v>
      </c>
      <c r="H7" s="10"/>
      <c r="J7" s="8"/>
    </row>
    <row r="8" spans="2:10" x14ac:dyDescent="0.3">
      <c r="B8" s="6"/>
      <c r="C8">
        <v>3</v>
      </c>
      <c r="D8" s="33">
        <v>0.1875</v>
      </c>
      <c r="E8" s="33">
        <v>0.18160000000000001</v>
      </c>
      <c r="F8" s="33">
        <f>2*D8-E8-(D8+0.02)</f>
        <v>-1.4100000000000001E-2</v>
      </c>
      <c r="G8" s="46">
        <f>((F8-$F$11)/$F$11)*100</f>
        <v>10.849056603773668</v>
      </c>
      <c r="H8" s="10"/>
      <c r="J8" s="8"/>
    </row>
    <row r="9" spans="2:10" x14ac:dyDescent="0.3">
      <c r="B9" s="6"/>
      <c r="C9">
        <v>4</v>
      </c>
      <c r="D9" s="33">
        <v>0.18779999999999999</v>
      </c>
      <c r="E9" s="33">
        <v>0.1825</v>
      </c>
      <c r="F9" s="33">
        <f>2*D9-E9-(D9+0.02)</f>
        <v>-1.4699999999999991E-2</v>
      </c>
      <c r="G9" s="46">
        <f>((F9-$F$11)/$F$11)*100</f>
        <v>15.566037735849058</v>
      </c>
      <c r="H9" s="10"/>
      <c r="J9" s="8"/>
    </row>
    <row r="10" spans="2:10" x14ac:dyDescent="0.3">
      <c r="B10" s="6"/>
      <c r="C10">
        <v>5</v>
      </c>
      <c r="D10" s="33">
        <v>0.188</v>
      </c>
      <c r="E10" s="33">
        <v>0.17599999999999999</v>
      </c>
      <c r="F10" s="33">
        <f>2*D10-E10-(D10+0.02)</f>
        <v>-7.9999999999999793E-3</v>
      </c>
      <c r="G10" s="46">
        <f>((F10-$F$11)/$F$11)*100</f>
        <v>-37.106918238993828</v>
      </c>
      <c r="H10" s="10"/>
      <c r="J10" s="8"/>
    </row>
    <row r="11" spans="2:10" x14ac:dyDescent="0.3">
      <c r="B11" s="6"/>
      <c r="D11" s="25"/>
      <c r="E11" s="26" t="s">
        <v>6</v>
      </c>
      <c r="F11" s="26">
        <f>AVERAGE(F6:F10)</f>
        <v>-1.2719999999999992E-2</v>
      </c>
      <c r="J11" s="8"/>
    </row>
    <row r="12" spans="2:10" x14ac:dyDescent="0.3">
      <c r="B12" s="12"/>
      <c r="C12" s="13"/>
      <c r="D12" s="28"/>
      <c r="E12" s="28"/>
      <c r="F12" s="13"/>
      <c r="G12" s="14"/>
      <c r="H12" s="21"/>
      <c r="I12" s="13"/>
      <c r="J12" s="15"/>
    </row>
    <row r="13" spans="2:10" x14ac:dyDescent="0.3">
      <c r="D13" s="25"/>
    </row>
    <row r="14" spans="2:10" x14ac:dyDescent="0.3">
      <c r="B14" s="2"/>
      <c r="C14" s="3"/>
      <c r="D14" s="24"/>
      <c r="E14" s="24"/>
      <c r="F14" s="3"/>
      <c r="G14" s="4"/>
      <c r="H14" s="16"/>
      <c r="I14" s="3"/>
      <c r="J14" s="5"/>
    </row>
    <row r="15" spans="2:10" x14ac:dyDescent="0.3">
      <c r="B15" s="6"/>
      <c r="C15" s="7" t="s">
        <v>7</v>
      </c>
      <c r="D15" s="25"/>
      <c r="J15" s="8"/>
    </row>
    <row r="16" spans="2:10" x14ac:dyDescent="0.3">
      <c r="B16" s="6"/>
      <c r="D16" s="25"/>
      <c r="J16" s="8"/>
    </row>
    <row r="17" spans="2:10" x14ac:dyDescent="0.3">
      <c r="B17" s="6"/>
      <c r="C17" s="7" t="s">
        <v>9</v>
      </c>
      <c r="D17" s="26" t="s">
        <v>8</v>
      </c>
      <c r="E17" s="9" t="s">
        <v>4</v>
      </c>
      <c r="F17" s="7" t="s">
        <v>12</v>
      </c>
      <c r="J17" s="8"/>
    </row>
    <row r="18" spans="2:10" x14ac:dyDescent="0.3">
      <c r="B18" s="6"/>
      <c r="C18">
        <v>1</v>
      </c>
      <c r="D18" s="27">
        <v>1.9619</v>
      </c>
      <c r="E18" s="11">
        <f>((D18-$D$23)/$D$23)*100</f>
        <v>0.19662419243635917</v>
      </c>
      <c r="F18" s="10"/>
      <c r="G18" s="1" t="s">
        <v>28</v>
      </c>
      <c r="J18" s="8"/>
    </row>
    <row r="19" spans="2:10" x14ac:dyDescent="0.3">
      <c r="B19" s="6"/>
      <c r="C19">
        <v>2</v>
      </c>
      <c r="D19" s="27">
        <v>1.956</v>
      </c>
      <c r="E19" s="11">
        <f t="shared" ref="E19:E22" si="0">((D19-$D$23)/$D$23)*100</f>
        <v>-0.10469599857000002</v>
      </c>
      <c r="F19" s="10"/>
      <c r="G19" s="1" t="s">
        <v>28</v>
      </c>
      <c r="J19" s="8"/>
    </row>
    <row r="20" spans="2:10" x14ac:dyDescent="0.3">
      <c r="B20" s="6"/>
      <c r="C20">
        <v>3</v>
      </c>
      <c r="D20" s="27">
        <v>1.9558</v>
      </c>
      <c r="E20" s="11">
        <f t="shared" si="0"/>
        <v>-0.11491024233292631</v>
      </c>
      <c r="F20" s="10"/>
      <c r="G20" s="1" t="s">
        <v>28</v>
      </c>
      <c r="J20" s="8"/>
    </row>
    <row r="21" spans="2:10" x14ac:dyDescent="0.3">
      <c r="B21" s="6"/>
      <c r="C21">
        <v>4</v>
      </c>
      <c r="D21" s="27">
        <v>1.9584999999999999</v>
      </c>
      <c r="E21" s="11">
        <f t="shared" si="0"/>
        <v>2.2982048466589796E-2</v>
      </c>
      <c r="F21" s="10"/>
      <c r="G21" s="1" t="s">
        <v>28</v>
      </c>
      <c r="J21" s="8"/>
    </row>
    <row r="22" spans="2:10" x14ac:dyDescent="0.3">
      <c r="B22" s="6"/>
      <c r="C22">
        <v>5</v>
      </c>
      <c r="D22" s="36">
        <v>1.9711000000000001</v>
      </c>
      <c r="E22" s="38">
        <f t="shared" si="0"/>
        <v>0.66647940553102469</v>
      </c>
      <c r="F22" s="10"/>
      <c r="G22" s="1" t="s">
        <v>28</v>
      </c>
      <c r="J22" s="8"/>
    </row>
    <row r="23" spans="2:10" x14ac:dyDescent="0.3">
      <c r="B23" s="6"/>
      <c r="C23" s="39" t="s">
        <v>3</v>
      </c>
      <c r="D23" s="40">
        <f>AVERAGE(D18:D21)</f>
        <v>1.9580499999999998</v>
      </c>
      <c r="J23" s="8"/>
    </row>
    <row r="24" spans="2:10" x14ac:dyDescent="0.3">
      <c r="B24" s="12"/>
      <c r="C24" s="13"/>
      <c r="D24" s="13"/>
      <c r="E24" s="28"/>
      <c r="F24" s="13"/>
      <c r="G24" s="14"/>
      <c r="H24" s="21"/>
      <c r="I24" s="13"/>
      <c r="J24" s="15"/>
    </row>
    <row r="26" spans="2:10" x14ac:dyDescent="0.3">
      <c r="B26" s="2"/>
      <c r="C26" s="3"/>
      <c r="D26" s="3"/>
      <c r="E26" s="24"/>
      <c r="F26" s="3"/>
      <c r="G26" s="4"/>
      <c r="H26" s="16"/>
      <c r="I26" s="3"/>
      <c r="J26" s="5"/>
    </row>
    <row r="27" spans="2:10" x14ac:dyDescent="0.3">
      <c r="B27" s="6"/>
      <c r="C27" s="7" t="s">
        <v>17</v>
      </c>
      <c r="J27" s="8"/>
    </row>
    <row r="28" spans="2:10" x14ac:dyDescent="0.3">
      <c r="B28" s="6"/>
      <c r="D28" s="7">
        <f>(10*0.01)/($D$23-$F$11)</f>
        <v>5.0741588313197382E-2</v>
      </c>
      <c r="J28" s="8"/>
    </row>
    <row r="29" spans="2:10" x14ac:dyDescent="0.3">
      <c r="B29" s="12"/>
      <c r="C29" s="13"/>
      <c r="D29" s="13"/>
      <c r="E29" s="28"/>
      <c r="F29" s="13"/>
      <c r="G29" s="14"/>
      <c r="H29" s="21"/>
      <c r="I29" s="13"/>
      <c r="J29" s="15"/>
    </row>
    <row r="31" spans="2:10" x14ac:dyDescent="0.3">
      <c r="B31" s="2"/>
      <c r="C31" s="3"/>
      <c r="D31" s="3"/>
      <c r="E31" s="24"/>
      <c r="F31" s="3"/>
      <c r="G31" s="4"/>
      <c r="H31" s="16"/>
      <c r="I31" s="3"/>
      <c r="J31" s="5"/>
    </row>
    <row r="32" spans="2:10" x14ac:dyDescent="0.3">
      <c r="B32" s="6"/>
      <c r="C32" s="7" t="s">
        <v>10</v>
      </c>
      <c r="J32" s="8"/>
    </row>
    <row r="33" spans="2:10" x14ac:dyDescent="0.3">
      <c r="B33" s="6"/>
      <c r="C33" s="7"/>
      <c r="J33" s="8"/>
    </row>
    <row r="34" spans="2:10" ht="15" thickBot="1" x14ac:dyDescent="0.35">
      <c r="B34" s="6"/>
      <c r="C34" s="30" t="s">
        <v>11</v>
      </c>
      <c r="D34" s="30" t="s">
        <v>21</v>
      </c>
      <c r="E34" s="30" t="s">
        <v>13</v>
      </c>
      <c r="F34" s="31" t="s">
        <v>8</v>
      </c>
      <c r="G34" s="30" t="s">
        <v>15</v>
      </c>
      <c r="H34" s="30" t="s">
        <v>14</v>
      </c>
      <c r="I34" s="32" t="s">
        <v>16</v>
      </c>
      <c r="J34" s="8" t="s">
        <v>22</v>
      </c>
    </row>
    <row r="35" spans="2:10" x14ac:dyDescent="0.3">
      <c r="B35" s="6"/>
      <c r="C35">
        <v>73</v>
      </c>
      <c r="D35">
        <v>1</v>
      </c>
      <c r="E35">
        <v>112.16</v>
      </c>
      <c r="F35" s="25">
        <v>2.6118999999999999</v>
      </c>
      <c r="G35">
        <f>(((F35-$F$11)*$D$28*5598)-1.7)/(E35-2)</f>
        <v>6.7522423323260146</v>
      </c>
      <c r="H35">
        <f>AVERAGE($G$35:$G$37)</f>
        <v>6.754266689923516</v>
      </c>
      <c r="I35" s="17">
        <f>(ABS(H35-G35)/G35)*100</f>
        <v>2.9980523474548677E-2</v>
      </c>
      <c r="J35" s="44"/>
    </row>
    <row r="36" spans="2:10" x14ac:dyDescent="0.3">
      <c r="B36" s="6"/>
      <c r="C36">
        <v>74</v>
      </c>
      <c r="D36">
        <v>74</v>
      </c>
      <c r="E36">
        <v>112.68</v>
      </c>
      <c r="F36" s="33">
        <v>2.6263000000000001</v>
      </c>
      <c r="G36">
        <f>(((F36-$F$11)*$D$28*5598)-1.7)/(E36-2)</f>
        <v>6.7574752046699187</v>
      </c>
      <c r="H36">
        <f>AVERAGE($G$35:$G$37)</f>
        <v>6.754266689923516</v>
      </c>
      <c r="I36" s="17">
        <f>(ABS(H36-G36)/G36)*100</f>
        <v>4.7480969581440567E-2</v>
      </c>
      <c r="J36" s="48">
        <f>_xlfn.STDEV.S(G35:G37)</f>
        <v>2.8102329719913977E-3</v>
      </c>
    </row>
    <row r="37" spans="2:10" ht="15" thickBot="1" x14ac:dyDescent="0.35">
      <c r="B37" s="6"/>
      <c r="C37" s="22">
        <v>75</v>
      </c>
      <c r="D37" s="22">
        <v>59</v>
      </c>
      <c r="E37" s="22">
        <v>113.16</v>
      </c>
      <c r="F37" s="29">
        <v>2.6360000000000001</v>
      </c>
      <c r="G37" s="22">
        <f t="shared" ref="G37:G49" si="1">(((F37-$F$11)*$D$28*5598)-1.7)/(E37-2)</f>
        <v>6.7530825327746165</v>
      </c>
      <c r="H37" s="22">
        <f>AVERAGE($G$35:$G$37)</f>
        <v>6.754266689923516</v>
      </c>
      <c r="I37" s="23">
        <f>(ABS(H37-G37)/G37)*100</f>
        <v>1.7535061109537366E-2</v>
      </c>
      <c r="J37" s="44"/>
    </row>
    <row r="38" spans="2:10" x14ac:dyDescent="0.3">
      <c r="B38" s="6"/>
      <c r="C38">
        <v>76</v>
      </c>
      <c r="D38" s="51">
        <v>73</v>
      </c>
      <c r="E38" s="51">
        <v>113.15</v>
      </c>
      <c r="F38" s="25">
        <v>2.6678999999999999</v>
      </c>
      <c r="G38">
        <f t="shared" si="1"/>
        <v>6.8352127248417567</v>
      </c>
      <c r="H38">
        <f>AVERAGE($G$38:$G$40)</f>
        <v>6.8165855788937009</v>
      </c>
      <c r="I38" s="17">
        <f>(ABS(H38-G38)/G38)*100</f>
        <v>0.27251742846799332</v>
      </c>
      <c r="J38" s="44"/>
    </row>
    <row r="39" spans="2:10" x14ac:dyDescent="0.3">
      <c r="B39" s="6"/>
      <c r="C39">
        <v>77</v>
      </c>
      <c r="D39" s="51">
        <v>26</v>
      </c>
      <c r="E39" s="51">
        <v>112.09</v>
      </c>
      <c r="F39" s="25">
        <v>2.6320999999999999</v>
      </c>
      <c r="G39">
        <f t="shared" si="1"/>
        <v>6.8086552260773434</v>
      </c>
      <c r="H39">
        <f>AVERAGE($G$38:$G$40)</f>
        <v>6.8165855788937009</v>
      </c>
      <c r="I39" s="17">
        <f t="shared" ref="I39:I49" si="2">(ABS(H39-G39)/G39)*100</f>
        <v>0.11647458349754558</v>
      </c>
      <c r="J39" s="48">
        <f>_xlfn.STDEV.S(G38:G40)</f>
        <v>1.6190775850225148E-2</v>
      </c>
    </row>
    <row r="40" spans="2:10" ht="15" thickBot="1" x14ac:dyDescent="0.35">
      <c r="B40" s="6"/>
      <c r="C40" s="22">
        <v>78</v>
      </c>
      <c r="D40" s="22">
        <v>84</v>
      </c>
      <c r="E40" s="22">
        <v>115.29</v>
      </c>
      <c r="F40" s="29">
        <v>2.7077</v>
      </c>
      <c r="G40" s="22">
        <f t="shared" si="1"/>
        <v>6.8058887857620007</v>
      </c>
      <c r="H40" s="22">
        <f>AVERAGE($G$38:$G$40)</f>
        <v>6.8165855788937009</v>
      </c>
      <c r="I40" s="23">
        <f t="shared" si="2"/>
        <v>0.1571696727410232</v>
      </c>
      <c r="J40" s="44"/>
    </row>
    <row r="41" spans="2:10" x14ac:dyDescent="0.3">
      <c r="B41" s="6"/>
      <c r="C41">
        <v>79</v>
      </c>
      <c r="D41" s="51">
        <v>20</v>
      </c>
      <c r="E41" s="51">
        <v>110.43</v>
      </c>
      <c r="F41" s="25">
        <v>2.6520000000000001</v>
      </c>
      <c r="G41">
        <f t="shared" si="1"/>
        <v>6.9650233046690282</v>
      </c>
      <c r="H41">
        <f>AVERAGE($G$41:$G$43)</f>
        <v>6.9733134145092111</v>
      </c>
      <c r="I41" s="17">
        <f t="shared" si="2"/>
        <v>0.11902486865514941</v>
      </c>
      <c r="J41" s="8"/>
    </row>
    <row r="42" spans="2:10" x14ac:dyDescent="0.3">
      <c r="B42" s="6"/>
      <c r="C42">
        <v>80</v>
      </c>
      <c r="D42" s="51">
        <v>35</v>
      </c>
      <c r="E42" s="51">
        <v>110.91</v>
      </c>
      <c r="F42" s="25">
        <v>2.6675</v>
      </c>
      <c r="G42">
        <f t="shared" si="1"/>
        <v>6.9747523074245752</v>
      </c>
      <c r="H42">
        <f>AVERAGE($G$41:$G$43)</f>
        <v>6.9733134145092111</v>
      </c>
      <c r="I42" s="17">
        <f t="shared" si="2"/>
        <v>2.0630021711773926E-2</v>
      </c>
      <c r="J42" s="48">
        <f>_xlfn.STDEV.S(G41:G43)</f>
        <v>7.6725324155426083E-3</v>
      </c>
    </row>
    <row r="43" spans="2:10" ht="15" thickBot="1" x14ac:dyDescent="0.35">
      <c r="B43" s="6"/>
      <c r="C43" s="22">
        <v>81</v>
      </c>
      <c r="D43" s="22">
        <v>2</v>
      </c>
      <c r="E43" s="22">
        <v>110.5</v>
      </c>
      <c r="F43" s="29">
        <v>2.6595</v>
      </c>
      <c r="G43" s="22">
        <f t="shared" si="1"/>
        <v>6.9801646314340298</v>
      </c>
      <c r="H43" s="22">
        <f>AVERAGE($G$41:$G$43)</f>
        <v>6.9733134145092111</v>
      </c>
      <c r="I43" s="23">
        <f t="shared" si="2"/>
        <v>9.8152655224855015E-2</v>
      </c>
      <c r="J43" s="8"/>
    </row>
    <row r="44" spans="2:10" x14ac:dyDescent="0.3">
      <c r="B44" s="6"/>
      <c r="C44">
        <v>82</v>
      </c>
      <c r="D44" s="51">
        <v>75</v>
      </c>
      <c r="E44" s="51">
        <v>112.85</v>
      </c>
      <c r="F44" s="25">
        <v>2.7298</v>
      </c>
      <c r="G44">
        <f t="shared" si="1"/>
        <v>7.012329063873838</v>
      </c>
      <c r="H44">
        <f>AVERAGE($G$44:$G$46)</f>
        <v>7.0062161020789882</v>
      </c>
      <c r="I44" s="17">
        <f>(ABS(H44-G44)/G44)*100</f>
        <v>8.7174485669000851E-2</v>
      </c>
      <c r="J44" s="8"/>
    </row>
    <row r="45" spans="2:10" x14ac:dyDescent="0.3">
      <c r="B45" s="6"/>
      <c r="C45">
        <v>83</v>
      </c>
      <c r="D45" s="51">
        <v>28</v>
      </c>
      <c r="E45" s="51">
        <v>111.09</v>
      </c>
      <c r="F45" s="25">
        <v>2.6863000000000001</v>
      </c>
      <c r="G45">
        <f t="shared" si="1"/>
        <v>7.0121958047071526</v>
      </c>
      <c r="H45">
        <f>AVERAGE($G$44:$G$46)</f>
        <v>7.0062161020789882</v>
      </c>
      <c r="I45" s="17">
        <f t="shared" si="2"/>
        <v>8.5275750916003173E-2</v>
      </c>
      <c r="J45" s="48">
        <f>_xlfn.STDEV.S(G44:G46)</f>
        <v>1.047276654648111E-2</v>
      </c>
    </row>
    <row r="46" spans="2:10" ht="15" thickBot="1" x14ac:dyDescent="0.35">
      <c r="B46" s="6"/>
      <c r="C46" s="22">
        <v>84</v>
      </c>
      <c r="D46" s="22">
        <v>78</v>
      </c>
      <c r="E46" s="41">
        <v>112.44</v>
      </c>
      <c r="F46" s="42">
        <v>2.7126000000000001</v>
      </c>
      <c r="G46" s="41">
        <f t="shared" si="1"/>
        <v>6.9941234376559747</v>
      </c>
      <c r="H46" s="22">
        <f>AVERAGE($G$44:$G$46)</f>
        <v>7.0062161020789882</v>
      </c>
      <c r="I46" s="43">
        <f t="shared" si="2"/>
        <v>0.17289749788954611</v>
      </c>
      <c r="J46" s="8"/>
    </row>
    <row r="47" spans="2:10" x14ac:dyDescent="0.3">
      <c r="B47" s="6"/>
      <c r="C47">
        <v>85</v>
      </c>
      <c r="D47" s="51">
        <v>6</v>
      </c>
      <c r="E47" s="51">
        <v>110.93</v>
      </c>
      <c r="F47" s="25">
        <v>2.7391000000000001</v>
      </c>
      <c r="G47">
        <f t="shared" si="1"/>
        <v>7.1601795176372312</v>
      </c>
      <c r="H47">
        <f>AVERAGE($G$47:$G$49)</f>
        <v>7.1591302342354268</v>
      </c>
      <c r="I47" s="17">
        <f t="shared" si="2"/>
        <v>1.4654428694415951E-2</v>
      </c>
      <c r="J47" s="8"/>
    </row>
    <row r="48" spans="2:10" x14ac:dyDescent="0.3">
      <c r="B48" s="6"/>
      <c r="C48">
        <v>86</v>
      </c>
      <c r="D48" s="51">
        <v>31</v>
      </c>
      <c r="E48" s="51">
        <v>110.45</v>
      </c>
      <c r="F48" s="25">
        <v>2.7244999999999999</v>
      </c>
      <c r="G48">
        <f t="shared" si="1"/>
        <v>7.1536302835418653</v>
      </c>
      <c r="H48">
        <f>AVERAGE($G$47:$G$49)</f>
        <v>7.1591302342354268</v>
      </c>
      <c r="I48" s="17">
        <f t="shared" si="2"/>
        <v>7.6883351187649981E-2</v>
      </c>
      <c r="J48" s="48">
        <f>_xlfn.STDEV.S(G47:G49)</f>
        <v>5.0576127091158524E-3</v>
      </c>
    </row>
    <row r="49" spans="2:10" ht="15" thickBot="1" x14ac:dyDescent="0.35">
      <c r="B49" s="6"/>
      <c r="C49" s="22">
        <v>87</v>
      </c>
      <c r="D49" s="22">
        <v>27</v>
      </c>
      <c r="E49" s="22">
        <v>110.91</v>
      </c>
      <c r="F49" s="29">
        <v>2.7399</v>
      </c>
      <c r="G49" s="22">
        <f t="shared" si="1"/>
        <v>7.1635809015271832</v>
      </c>
      <c r="H49" s="22">
        <f>AVERAGE($G$47:$G$49)</f>
        <v>7.1591302342354268</v>
      </c>
      <c r="I49" s="43">
        <f t="shared" si="2"/>
        <v>6.2129085340650446E-2</v>
      </c>
      <c r="J49" s="8"/>
    </row>
    <row r="50" spans="2:10" x14ac:dyDescent="0.3">
      <c r="B50" s="6"/>
      <c r="E50"/>
      <c r="F50" s="25"/>
      <c r="G50"/>
      <c r="H50" s="1"/>
      <c r="I50" s="17"/>
      <c r="J50" s="8"/>
    </row>
    <row r="51" spans="2:10" x14ac:dyDescent="0.3">
      <c r="B51" s="12"/>
      <c r="C51" s="13"/>
      <c r="D51" s="13"/>
      <c r="E51" s="28"/>
      <c r="F51" s="13"/>
      <c r="G51" s="14"/>
      <c r="H51" s="21"/>
      <c r="I51" s="13"/>
      <c r="J51" s="15"/>
    </row>
    <row r="53" spans="2:10" x14ac:dyDescent="0.3">
      <c r="B53" s="2"/>
      <c r="C53" s="3"/>
      <c r="D53" s="3"/>
      <c r="E53" s="24"/>
      <c r="F53" s="3"/>
      <c r="G53" s="4"/>
      <c r="H53" s="16"/>
      <c r="I53" s="3"/>
      <c r="J53" s="5"/>
    </row>
    <row r="54" spans="2:10" x14ac:dyDescent="0.3">
      <c r="B54" s="6"/>
      <c r="C54" s="7" t="s">
        <v>19</v>
      </c>
      <c r="J54" s="8"/>
    </row>
    <row r="55" spans="2:10" x14ac:dyDescent="0.3">
      <c r="B55" s="6"/>
      <c r="J55" s="8"/>
    </row>
    <row r="56" spans="2:10" x14ac:dyDescent="0.3">
      <c r="B56" s="6"/>
      <c r="C56" s="7" t="s">
        <v>9</v>
      </c>
      <c r="D56" s="7" t="s">
        <v>0</v>
      </c>
      <c r="E56" s="26" t="s">
        <v>1</v>
      </c>
      <c r="F56" s="7" t="s">
        <v>2</v>
      </c>
      <c r="G56" s="9" t="s">
        <v>4</v>
      </c>
      <c r="H56" s="18" t="s">
        <v>12</v>
      </c>
      <c r="J56" s="8"/>
    </row>
    <row r="57" spans="2:10" x14ac:dyDescent="0.3">
      <c r="B57" s="6"/>
      <c r="C57" s="45">
        <v>1</v>
      </c>
      <c r="D57" s="33">
        <v>0.188</v>
      </c>
      <c r="E57" s="33">
        <v>0.182</v>
      </c>
      <c r="F57" s="33">
        <f>2*D57-E57-(D57+0.02)</f>
        <v>-1.3999999999999985E-2</v>
      </c>
      <c r="G57" s="46">
        <f>((F57-$F$62)/$F$62)*100</f>
        <v>6.8702290076335801</v>
      </c>
      <c r="H57" s="19"/>
      <c r="J57" s="8"/>
    </row>
    <row r="58" spans="2:10" x14ac:dyDescent="0.3">
      <c r="B58" s="6"/>
      <c r="C58" s="45">
        <v>2</v>
      </c>
      <c r="D58" s="33">
        <v>0.18629999999999999</v>
      </c>
      <c r="E58" s="33">
        <v>0.1774</v>
      </c>
      <c r="F58" s="33">
        <f>2*D58-E58-(D58+0.02)</f>
        <v>-1.1099999999999999E-2</v>
      </c>
      <c r="G58" s="46">
        <f>((F58-$F$62)/$F$62)*100</f>
        <v>-15.267175572519006</v>
      </c>
      <c r="H58" s="35"/>
      <c r="J58" s="8"/>
    </row>
    <row r="59" spans="2:10" x14ac:dyDescent="0.3">
      <c r="B59" s="6"/>
      <c r="C59" s="45">
        <v>3</v>
      </c>
      <c r="D59" s="33">
        <v>0.1875</v>
      </c>
      <c r="E59" s="33">
        <v>0.17949999999999999</v>
      </c>
      <c r="F59" s="33">
        <f>2*D59-E59-(D59+0.02)</f>
        <v>-1.1999999999999983E-2</v>
      </c>
      <c r="G59" s="46">
        <f>((F59-$F$62)/$F$62)*100</f>
        <v>-8.3969465648855337</v>
      </c>
      <c r="H59" s="34"/>
      <c r="J59" s="8"/>
    </row>
    <row r="60" spans="2:10" x14ac:dyDescent="0.3">
      <c r="B60" s="6"/>
      <c r="C60" s="45">
        <v>4</v>
      </c>
      <c r="D60" s="33">
        <v>0.188</v>
      </c>
      <c r="E60" s="33">
        <v>0.18329999999999999</v>
      </c>
      <c r="F60" s="33">
        <f>2*D60-E60-(D60+0.02)</f>
        <v>-1.529999999999998E-2</v>
      </c>
      <c r="G60" s="46">
        <f>((F60-$F$62)/$F$62)*100</f>
        <v>16.793893129770961</v>
      </c>
      <c r="H60" s="20"/>
      <c r="J60" s="8"/>
    </row>
    <row r="61" spans="2:10" x14ac:dyDescent="0.3">
      <c r="B61" s="6"/>
      <c r="C61">
        <v>5</v>
      </c>
      <c r="D61" s="33"/>
      <c r="F61" s="33"/>
      <c r="G61" s="46"/>
      <c r="J61" s="8"/>
    </row>
    <row r="62" spans="2:10" x14ac:dyDescent="0.3">
      <c r="B62" s="12"/>
      <c r="C62" s="13"/>
      <c r="D62" s="28"/>
      <c r="E62" s="47" t="s">
        <v>6</v>
      </c>
      <c r="F62" s="47">
        <f>AVERAGE(F57:F60)</f>
        <v>-1.3099999999999987E-2</v>
      </c>
      <c r="G62" s="14"/>
      <c r="H62" s="21"/>
      <c r="I62" s="13"/>
      <c r="J62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session 1 (04-08-2025)</vt:lpstr>
      <vt:lpstr>session 2 (05-08-2025)</vt:lpstr>
      <vt:lpstr>session 3 (08-08-2025) </vt:lpstr>
      <vt:lpstr>session 4 (09-08-2025) </vt:lpstr>
      <vt:lpstr>session 5 (11-08-2025) </vt:lpstr>
    </vt:vector>
  </TitlesOfParts>
  <Company>Norsk Polarinstitutt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Dodd</dc:creator>
  <cp:lastModifiedBy>Anne-Marie Wefing</cp:lastModifiedBy>
  <dcterms:created xsi:type="dcterms:W3CDTF">2019-09-04T11:57:50Z</dcterms:created>
  <dcterms:modified xsi:type="dcterms:W3CDTF">2025-08-12T12:02:13Z</dcterms:modified>
</cp:coreProperties>
</file>